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423\CR 24\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7" i="4689" l="1"/>
  <c r="G17" i="4689"/>
  <c r="H17" i="4689"/>
  <c r="E17" i="4689"/>
  <c r="F14" i="4689"/>
  <c r="G14" i="4689"/>
  <c r="H14" i="4689"/>
  <c r="E14" i="4689"/>
  <c r="F11" i="4689"/>
  <c r="G11" i="4689"/>
  <c r="E11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16" i="4689" l="1"/>
  <c r="AF15" i="4688" s="1"/>
  <c r="J32" i="4689"/>
  <c r="U25" i="4688" s="1"/>
  <c r="J28" i="4689"/>
  <c r="D25" i="4688" s="1"/>
  <c r="J20" i="4689"/>
  <c r="G20" i="4688" s="1"/>
  <c r="J10" i="4689"/>
  <c r="D15" i="4688" s="1"/>
  <c r="J31" i="4689"/>
  <c r="P25" i="4688" s="1"/>
  <c r="J33" i="4689"/>
  <c r="Z25" i="4688" s="1"/>
  <c r="J24" i="4689"/>
  <c r="Z20" i="4688" s="1"/>
  <c r="J30" i="4689"/>
  <c r="J25" i="4688" s="1"/>
  <c r="J36" i="4689"/>
  <c r="AO25" i="4688" s="1"/>
  <c r="J34" i="4689"/>
  <c r="AF25" i="4688" s="1"/>
  <c r="J26" i="4689"/>
  <c r="AK20" i="4688" s="1"/>
  <c r="J23" i="4689"/>
  <c r="U20" i="4688" s="1"/>
  <c r="J14" i="4689"/>
  <c r="U15" i="4688" s="1"/>
  <c r="J13" i="4689"/>
  <c r="P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9" i="4689"/>
  <c r="AF20" i="4688"/>
  <c r="J27" i="4689"/>
  <c r="P20" i="4688"/>
  <c r="J19" i="4689"/>
  <c r="J21" i="4689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E18" i="4688" l="1"/>
  <c r="M21" i="4688"/>
  <c r="AU18" i="4688"/>
  <c r="B2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AK33" i="4688"/>
  <c r="BY22" i="4688" s="1"/>
  <c r="V33" i="4688"/>
  <c r="BK22" i="4688" s="1"/>
  <c r="W33" i="4688"/>
  <c r="BL22" i="4688" s="1"/>
  <c r="AO33" i="4688"/>
  <c r="CC22" i="4688" s="1"/>
  <c r="U23" i="4684"/>
  <c r="R33" i="4688"/>
  <c r="BG22" i="4688" s="1"/>
  <c r="S33" i="4688"/>
  <c r="BH22" i="4688" s="1"/>
  <c r="AL33" i="4688"/>
  <c r="BZ22" i="4688" s="1"/>
  <c r="AJ33" i="4688"/>
  <c r="BX22" i="4688" s="1"/>
  <c r="AI33" i="4688"/>
  <c r="BW22" i="4688" s="1"/>
  <c r="U23" i="4678"/>
  <c r="Z33" i="4688"/>
  <c r="BO22" i="4688" s="1"/>
  <c r="AA33" i="4688"/>
  <c r="BP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J26" i="4688" l="1"/>
  <c r="D26" i="4688"/>
  <c r="G26" i="4688"/>
  <c r="AO26" i="4688"/>
  <c r="AF26" i="4688"/>
  <c r="AK26" i="4688"/>
  <c r="Z26" i="4688"/>
  <c r="P26" i="4688"/>
  <c r="U26" i="4688"/>
  <c r="AO21" i="4688"/>
  <c r="AF21" i="4688"/>
  <c r="AK21" i="4688"/>
  <c r="Z16" i="4688"/>
  <c r="P16" i="4688"/>
  <c r="U16" i="4688"/>
  <c r="J16" i="4688"/>
  <c r="D16" i="4688"/>
  <c r="G16" i="4688"/>
  <c r="AO16" i="4688"/>
  <c r="AF16" i="4688"/>
  <c r="AK16" i="4688"/>
  <c r="J21" i="4688"/>
  <c r="D21" i="4688"/>
  <c r="G21" i="4688"/>
  <c r="Z21" i="4688"/>
  <c r="P21" i="4688"/>
  <c r="U21" i="4688"/>
  <c r="N23" i="468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<sst xmlns="http://schemas.openxmlformats.org/spreadsheetml/2006/main" count="651" uniqueCount="153">
  <si>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</si>
  <si>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</si>
  <si>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</si>
  <si>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</si>
  <si>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</si>
  <si>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</si>
  <si>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</si>
  <si>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</si>
  <si>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</si>
  <si>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</si>
  <si>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</si>
  <si>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</si>
  <si>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</si>
  <si>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</si>
  <si>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</si>
  <si>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</si>
  <si>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</si>
  <si>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</si>
  <si>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</si>
  <si>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</si>
  <si>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</si>
  <si>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</si>
  <si>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</si>
  <si>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</si>
  <si>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</si>
  <si>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</si>
  <si>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</si>
  <si>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</si>
  <si>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</si>
  <si>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</si>
  <si>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</si>
  <si>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</si>
  <si>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</si>
  <si>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</si>
  <si>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</si>
  <si>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</si>
  <si>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</si>
  <si>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</si>
  <si>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</si>
  <si>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</si>
  <si>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</si>
  <si>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</si>
  <si>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</si>
  <si>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</si>
  <si>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</si>
  <si>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</si>
  <si>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</si>
  <si>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</si>
  <si>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</si>
  <si>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</si>
  <si>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</si>
  <si>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</si>
  <si>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</si>
  <si>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</si>
  <si>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</si>
  <si>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</si>
  <si>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</si>
  <si>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</si>
  <si>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</si>
  <si>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</si>
  <si>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</si>
  <si>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</si>
  <si>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</si>
  <si>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</si>
  <si>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</si>
  <si>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</si>
  <si>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</si>
  <si>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</si>
  <si>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</si>
  <si>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</si>
  <si>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</si>
  <si>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</si>
  <si>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</si>
  <si>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</si>
  <si>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</si>
  <si>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</si>
  <si>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</si>
  <si>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</si>
  <si>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</si>
  <si>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</si>
  <si>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</si>
  <si>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</si>
  <si>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</si>
  <si>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</si>
  <si>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</si>
  <si>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</si>
  <si>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</si>
  <si>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</si>
  <si>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</si>
  <si>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</si>
  <si>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</si>
  <si>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</si>
  <si>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</si>
  <si>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</si>
  <si>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</si>
  <si>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</si>
  <si>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</si>
  <si>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</si>
  <si>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</si>
  <si>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</si>
  <si>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</si>
  <si>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</si>
  <si>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</si>
  <si>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</si>
  <si>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</si>
  <si>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</si>
  <si>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</si>
  <si>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</si>
  <si>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</si>
  <si>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</si>
  <si>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</si>
  <si>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</si>
  <si>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</si>
  <si>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</si>
  <si>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</si>
  <si>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</si>
  <si>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</si>
  <si>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</si>
  <si>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</si>
  <si>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</si>
  <si>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</si>
  <si>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</si>
  <si>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</si>
  <si>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</si>
  <si>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</si>
  <si>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</si>
  <si>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</si>
  <si>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</si>
  <si>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</si>
  <si>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</si>
  <si>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</si>
  <si>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</si>
  <si>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</si>
  <si>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</si>
  <si>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</si>
  <si>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</si>
  <si>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</si>
  <si>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</si>
  <si>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</si>
  <si>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</si>
  <si>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</si>
  <si>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</si>
  <si>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</si>
  <si>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</si>
  <si>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</si>
  <si>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</si>
  <si>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</si>
  <si>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</si>
  <si>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42 X CARRERA 24</t>
  </si>
  <si>
    <t>IVAN FONSECA</t>
  </si>
  <si>
    <t>JULIO VASQUEZ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</si>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</sst>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17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2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94</c:v>
                </c:pt>
                <c:pt idx="1">
                  <c:v>110.5</c:v>
                </c:pt>
                <c:pt idx="2">
                  <c:v>137</c:v>
                </c:pt>
                <c:pt idx="3">
                  <c:v>137</c:v>
                </c:pt>
                <c:pt idx="4">
                  <c:v>159</c:v>
                </c:pt>
                <c:pt idx="5">
                  <c:v>167</c:v>
                </c:pt>
                <c:pt idx="6">
                  <c:v>143.5</c:v>
                </c:pt>
                <c:pt idx="7">
                  <c:v>129</c:v>
                </c:pt>
                <c:pt idx="8">
                  <c:v>139.5</c:v>
                </c:pt>
                <c:pt idx="9">
                  <c:v>138.5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379896"/>
        <c:axId val="159380288"/>
      </c:barChart>
      <c:catAx>
        <c:axId val="159379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4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8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80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79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17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29E-2"/>
          <c:y val="0.22875963005278591"/>
          <c:w val="0.908471157348178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571</c:v>
                </c:pt>
                <c:pt idx="1">
                  <c:v>576</c:v>
                </c:pt>
                <c:pt idx="2">
                  <c:v>561</c:v>
                </c:pt>
                <c:pt idx="3">
                  <c:v>563</c:v>
                </c:pt>
                <c:pt idx="4">
                  <c:v>609</c:v>
                </c:pt>
                <c:pt idx="5">
                  <c:v>638</c:v>
                </c:pt>
                <c:pt idx="6">
                  <c:v>611.5</c:v>
                </c:pt>
                <c:pt idx="7">
                  <c:v>559.5</c:v>
                </c:pt>
                <c:pt idx="8">
                  <c:v>553</c:v>
                </c:pt>
                <c:pt idx="9">
                  <c:v>581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685072"/>
        <c:axId val="161685464"/>
      </c:barChart>
      <c:catAx>
        <c:axId val="16168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3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85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85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85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94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540</c:v>
                </c:pt>
                <c:pt idx="1">
                  <c:v>553</c:v>
                </c:pt>
                <c:pt idx="2">
                  <c:v>645</c:v>
                </c:pt>
                <c:pt idx="3">
                  <c:v>593</c:v>
                </c:pt>
                <c:pt idx="4">
                  <c:v>552.5</c:v>
                </c:pt>
                <c:pt idx="5">
                  <c:v>634.5</c:v>
                </c:pt>
                <c:pt idx="6">
                  <c:v>612</c:v>
                </c:pt>
                <c:pt idx="7">
                  <c:v>595.5</c:v>
                </c:pt>
                <c:pt idx="8">
                  <c:v>580.5</c:v>
                </c:pt>
                <c:pt idx="9">
                  <c:v>610</c:v>
                </c:pt>
                <c:pt idx="10">
                  <c:v>590.5</c:v>
                </c:pt>
                <c:pt idx="11">
                  <c:v>585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686248"/>
        <c:axId val="161686640"/>
      </c:barChart>
      <c:catAx>
        <c:axId val="161686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8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86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86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501</c:v>
                </c:pt>
                <c:pt idx="1">
                  <c:v>557.5</c:v>
                </c:pt>
                <c:pt idx="2">
                  <c:v>500</c:v>
                </c:pt>
                <c:pt idx="3">
                  <c:v>600.5</c:v>
                </c:pt>
                <c:pt idx="4">
                  <c:v>662</c:v>
                </c:pt>
                <c:pt idx="5">
                  <c:v>585.5</c:v>
                </c:pt>
                <c:pt idx="6">
                  <c:v>614</c:v>
                </c:pt>
                <c:pt idx="7">
                  <c:v>570.5</c:v>
                </c:pt>
                <c:pt idx="8">
                  <c:v>540</c:v>
                </c:pt>
                <c:pt idx="9">
                  <c:v>522.5</c:v>
                </c:pt>
                <c:pt idx="10">
                  <c:v>523</c:v>
                </c:pt>
                <c:pt idx="11">
                  <c:v>539</c:v>
                </c:pt>
                <c:pt idx="12">
                  <c:v>548.5</c:v>
                </c:pt>
                <c:pt idx="13">
                  <c:v>597</c:v>
                </c:pt>
                <c:pt idx="14">
                  <c:v>588.5</c:v>
                </c:pt>
                <c:pt idx="15">
                  <c:v>640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63656"/>
        <c:axId val="162164048"/>
      </c:barChart>
      <c:catAx>
        <c:axId val="162163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61"/>
              <c:y val="0.86624473229975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6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64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63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5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478.5</c:v>
                </c:pt>
                <c:pt idx="4">
                  <c:v>543.5</c:v>
                </c:pt>
                <c:pt idx="5">
                  <c:v>600</c:v>
                </c:pt>
                <c:pt idx="6">
                  <c:v>606.5</c:v>
                </c:pt>
                <c:pt idx="7">
                  <c:v>598.5</c:v>
                </c:pt>
                <c:pt idx="8">
                  <c:v>579</c:v>
                </c:pt>
                <c:pt idx="9">
                  <c:v>550.5</c:v>
                </c:pt>
                <c:pt idx="13">
                  <c:v>559.5</c:v>
                </c:pt>
                <c:pt idx="14">
                  <c:v>597</c:v>
                </c:pt>
                <c:pt idx="15">
                  <c:v>633.5</c:v>
                </c:pt>
                <c:pt idx="16">
                  <c:v>672</c:v>
                </c:pt>
                <c:pt idx="17">
                  <c:v>687</c:v>
                </c:pt>
                <c:pt idx="18">
                  <c:v>687.5</c:v>
                </c:pt>
                <c:pt idx="19">
                  <c:v>648.5</c:v>
                </c:pt>
                <c:pt idx="20">
                  <c:v>596</c:v>
                </c:pt>
                <c:pt idx="21">
                  <c:v>577</c:v>
                </c:pt>
                <c:pt idx="22">
                  <c:v>558.5</c:v>
                </c:pt>
                <c:pt idx="23">
                  <c:v>588.5</c:v>
                </c:pt>
                <c:pt idx="24">
                  <c:v>624.5</c:v>
                </c:pt>
                <c:pt idx="25">
                  <c:v>640.5</c:v>
                </c:pt>
                <c:pt idx="29">
                  <c:v>796</c:v>
                </c:pt>
                <c:pt idx="30">
                  <c:v>808.5</c:v>
                </c:pt>
                <c:pt idx="31">
                  <c:v>796.5</c:v>
                </c:pt>
                <c:pt idx="32">
                  <c:v>773</c:v>
                </c:pt>
                <c:pt idx="33">
                  <c:v>773</c:v>
                </c:pt>
                <c:pt idx="34">
                  <c:v>760.5</c:v>
                </c:pt>
                <c:pt idx="35">
                  <c:v>741.5</c:v>
                </c:pt>
                <c:pt idx="36">
                  <c:v>748.5</c:v>
                </c:pt>
                <c:pt idx="37">
                  <c:v>771.5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1240</c:v>
                </c:pt>
                <c:pt idx="4">
                  <c:v>1230</c:v>
                </c:pt>
                <c:pt idx="5">
                  <c:v>1164.5</c:v>
                </c:pt>
                <c:pt idx="6">
                  <c:v>1115</c:v>
                </c:pt>
                <c:pt idx="7">
                  <c:v>1045.5</c:v>
                </c:pt>
                <c:pt idx="8">
                  <c:v>973</c:v>
                </c:pt>
                <c:pt idx="9">
                  <c:v>958</c:v>
                </c:pt>
                <c:pt idx="13">
                  <c:v>843</c:v>
                </c:pt>
                <c:pt idx="14">
                  <c:v>874</c:v>
                </c:pt>
                <c:pt idx="15">
                  <c:v>855</c:v>
                </c:pt>
                <c:pt idx="16">
                  <c:v>882.5</c:v>
                </c:pt>
                <c:pt idx="17">
                  <c:v>872.5</c:v>
                </c:pt>
                <c:pt idx="18">
                  <c:v>842.5</c:v>
                </c:pt>
                <c:pt idx="19">
                  <c:v>857</c:v>
                </c:pt>
                <c:pt idx="20">
                  <c:v>879</c:v>
                </c:pt>
                <c:pt idx="21">
                  <c:v>870</c:v>
                </c:pt>
                <c:pt idx="22">
                  <c:v>870.5</c:v>
                </c:pt>
                <c:pt idx="23">
                  <c:v>876.5</c:v>
                </c:pt>
                <c:pt idx="24">
                  <c:v>859</c:v>
                </c:pt>
                <c:pt idx="25">
                  <c:v>892.5</c:v>
                </c:pt>
                <c:pt idx="29">
                  <c:v>743.5</c:v>
                </c:pt>
                <c:pt idx="30">
                  <c:v>720</c:v>
                </c:pt>
                <c:pt idx="31">
                  <c:v>733</c:v>
                </c:pt>
                <c:pt idx="32">
                  <c:v>717.5</c:v>
                </c:pt>
                <c:pt idx="33">
                  <c:v>719</c:v>
                </c:pt>
                <c:pt idx="34">
                  <c:v>723</c:v>
                </c:pt>
                <c:pt idx="35">
                  <c:v>728</c:v>
                </c:pt>
                <c:pt idx="36">
                  <c:v>721.5</c:v>
                </c:pt>
                <c:pt idx="37">
                  <c:v>736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552.5</c:v>
                </c:pt>
                <c:pt idx="4">
                  <c:v>535.5</c:v>
                </c:pt>
                <c:pt idx="5">
                  <c:v>606.5</c:v>
                </c:pt>
                <c:pt idx="6">
                  <c:v>700</c:v>
                </c:pt>
                <c:pt idx="7">
                  <c:v>774</c:v>
                </c:pt>
                <c:pt idx="8">
                  <c:v>810</c:v>
                </c:pt>
                <c:pt idx="9">
                  <c:v>796.5</c:v>
                </c:pt>
                <c:pt idx="13">
                  <c:v>756.5</c:v>
                </c:pt>
                <c:pt idx="14">
                  <c:v>849</c:v>
                </c:pt>
                <c:pt idx="15">
                  <c:v>859.5</c:v>
                </c:pt>
                <c:pt idx="16">
                  <c:v>907.5</c:v>
                </c:pt>
                <c:pt idx="17">
                  <c:v>872.5</c:v>
                </c:pt>
                <c:pt idx="18">
                  <c:v>780</c:v>
                </c:pt>
                <c:pt idx="19">
                  <c:v>741.5</c:v>
                </c:pt>
                <c:pt idx="20">
                  <c:v>681</c:v>
                </c:pt>
                <c:pt idx="21">
                  <c:v>677.5</c:v>
                </c:pt>
                <c:pt idx="22">
                  <c:v>704</c:v>
                </c:pt>
                <c:pt idx="23">
                  <c:v>742.5</c:v>
                </c:pt>
                <c:pt idx="24">
                  <c:v>789.5</c:v>
                </c:pt>
                <c:pt idx="25">
                  <c:v>841</c:v>
                </c:pt>
                <c:pt idx="29">
                  <c:v>791.5</c:v>
                </c:pt>
                <c:pt idx="30">
                  <c:v>815</c:v>
                </c:pt>
                <c:pt idx="31">
                  <c:v>895.5</c:v>
                </c:pt>
                <c:pt idx="32">
                  <c:v>901.5</c:v>
                </c:pt>
                <c:pt idx="33">
                  <c:v>902.5</c:v>
                </c:pt>
                <c:pt idx="34">
                  <c:v>939</c:v>
                </c:pt>
                <c:pt idx="35">
                  <c:v>928.5</c:v>
                </c:pt>
                <c:pt idx="36">
                  <c:v>906.5</c:v>
                </c:pt>
                <c:pt idx="37">
                  <c:v>858.5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2271</c:v>
                </c:pt>
                <c:pt idx="4">
                  <c:v>2309</c:v>
                </c:pt>
                <c:pt idx="5">
                  <c:v>2371</c:v>
                </c:pt>
                <c:pt idx="6">
                  <c:v>2421.5</c:v>
                </c:pt>
                <c:pt idx="7">
                  <c:v>2418</c:v>
                </c:pt>
                <c:pt idx="8">
                  <c:v>2362</c:v>
                </c:pt>
                <c:pt idx="9">
                  <c:v>2305</c:v>
                </c:pt>
                <c:pt idx="13">
                  <c:v>2159</c:v>
                </c:pt>
                <c:pt idx="14">
                  <c:v>2320</c:v>
                </c:pt>
                <c:pt idx="15">
                  <c:v>2348</c:v>
                </c:pt>
                <c:pt idx="16">
                  <c:v>2462</c:v>
                </c:pt>
                <c:pt idx="17">
                  <c:v>2432</c:v>
                </c:pt>
                <c:pt idx="18">
                  <c:v>2310</c:v>
                </c:pt>
                <c:pt idx="19">
                  <c:v>2247</c:v>
                </c:pt>
                <c:pt idx="20">
                  <c:v>2156</c:v>
                </c:pt>
                <c:pt idx="21">
                  <c:v>2124.5</c:v>
                </c:pt>
                <c:pt idx="22">
                  <c:v>2133</c:v>
                </c:pt>
                <c:pt idx="23">
                  <c:v>2207.5</c:v>
                </c:pt>
                <c:pt idx="24">
                  <c:v>2273</c:v>
                </c:pt>
                <c:pt idx="25">
                  <c:v>2374</c:v>
                </c:pt>
                <c:pt idx="29">
                  <c:v>2331</c:v>
                </c:pt>
                <c:pt idx="30">
                  <c:v>2343.5</c:v>
                </c:pt>
                <c:pt idx="31">
                  <c:v>2425</c:v>
                </c:pt>
                <c:pt idx="32">
                  <c:v>2392</c:v>
                </c:pt>
                <c:pt idx="33">
                  <c:v>2394.5</c:v>
                </c:pt>
                <c:pt idx="34">
                  <c:v>2422.5</c:v>
                </c:pt>
                <c:pt idx="35">
                  <c:v>2398</c:v>
                </c:pt>
                <c:pt idx="36">
                  <c:v>2376.5</c:v>
                </c:pt>
                <c:pt idx="37">
                  <c:v>2366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164832"/>
        <c:axId val="162165224"/>
      </c:lineChart>
      <c:catAx>
        <c:axId val="1621648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165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652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1648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11" r="0.750000000000002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123.5</c:v>
                </c:pt>
                <c:pt idx="1">
                  <c:v>139.5</c:v>
                </c:pt>
                <c:pt idx="2">
                  <c:v>139</c:v>
                </c:pt>
                <c:pt idx="3">
                  <c:v>157.5</c:v>
                </c:pt>
                <c:pt idx="4">
                  <c:v>161</c:v>
                </c:pt>
                <c:pt idx="5">
                  <c:v>176</c:v>
                </c:pt>
                <c:pt idx="6">
                  <c:v>177.5</c:v>
                </c:pt>
                <c:pt idx="7">
                  <c:v>172.5</c:v>
                </c:pt>
                <c:pt idx="8">
                  <c:v>161.5</c:v>
                </c:pt>
                <c:pt idx="9">
                  <c:v>137</c:v>
                </c:pt>
                <c:pt idx="10">
                  <c:v>125</c:v>
                </c:pt>
                <c:pt idx="11">
                  <c:v>153.5</c:v>
                </c:pt>
                <c:pt idx="12">
                  <c:v>143</c:v>
                </c:pt>
                <c:pt idx="13">
                  <c:v>167</c:v>
                </c:pt>
                <c:pt idx="14">
                  <c:v>161</c:v>
                </c:pt>
                <c:pt idx="15">
                  <c:v>169.5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480104"/>
        <c:axId val="160480496"/>
      </c:barChart>
      <c:catAx>
        <c:axId val="160480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3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8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480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80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94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6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187</c:v>
                </c:pt>
                <c:pt idx="1">
                  <c:v>223.5</c:v>
                </c:pt>
                <c:pt idx="2">
                  <c:v>213</c:v>
                </c:pt>
                <c:pt idx="3">
                  <c:v>172.5</c:v>
                </c:pt>
                <c:pt idx="4">
                  <c:v>199.5</c:v>
                </c:pt>
                <c:pt idx="5">
                  <c:v>211.5</c:v>
                </c:pt>
                <c:pt idx="6">
                  <c:v>189.5</c:v>
                </c:pt>
                <c:pt idx="7">
                  <c:v>172.5</c:v>
                </c:pt>
                <c:pt idx="8">
                  <c:v>187</c:v>
                </c:pt>
                <c:pt idx="9">
                  <c:v>192.5</c:v>
                </c:pt>
                <c:pt idx="10">
                  <c:v>196.5</c:v>
                </c:pt>
                <c:pt idx="11">
                  <c:v>195.5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481280"/>
        <c:axId val="160481672"/>
      </c:barChart>
      <c:catAx>
        <c:axId val="160481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81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481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81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17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317</c:v>
                </c:pt>
                <c:pt idx="1">
                  <c:v>316.5</c:v>
                </c:pt>
                <c:pt idx="2">
                  <c:v>310.5</c:v>
                </c:pt>
                <c:pt idx="3">
                  <c:v>296</c:v>
                </c:pt>
                <c:pt idx="4">
                  <c:v>307</c:v>
                </c:pt>
                <c:pt idx="5">
                  <c:v>251</c:v>
                </c:pt>
                <c:pt idx="6">
                  <c:v>261</c:v>
                </c:pt>
                <c:pt idx="7">
                  <c:v>226.5</c:v>
                </c:pt>
                <c:pt idx="8">
                  <c:v>234.5</c:v>
                </c:pt>
                <c:pt idx="9">
                  <c:v>236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482456"/>
        <c:axId val="160482848"/>
      </c:barChart>
      <c:catAx>
        <c:axId val="160482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8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482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82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94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196.5</c:v>
                </c:pt>
                <c:pt idx="1">
                  <c:v>167</c:v>
                </c:pt>
                <c:pt idx="2">
                  <c:v>204.5</c:v>
                </c:pt>
                <c:pt idx="3">
                  <c:v>175.5</c:v>
                </c:pt>
                <c:pt idx="4">
                  <c:v>173</c:v>
                </c:pt>
                <c:pt idx="5">
                  <c:v>180</c:v>
                </c:pt>
                <c:pt idx="6">
                  <c:v>189</c:v>
                </c:pt>
                <c:pt idx="7">
                  <c:v>177</c:v>
                </c:pt>
                <c:pt idx="8">
                  <c:v>177</c:v>
                </c:pt>
                <c:pt idx="9">
                  <c:v>185</c:v>
                </c:pt>
                <c:pt idx="10">
                  <c:v>182.5</c:v>
                </c:pt>
                <c:pt idx="11">
                  <c:v>191.5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762752"/>
        <c:axId val="161763144"/>
      </c:barChart>
      <c:catAx>
        <c:axId val="161762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63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63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62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2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64"/>
          <c:w val="0.927695024523995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214.5</c:v>
                </c:pt>
                <c:pt idx="1">
                  <c:v>224</c:v>
                </c:pt>
                <c:pt idx="2">
                  <c:v>184.5</c:v>
                </c:pt>
                <c:pt idx="3">
                  <c:v>220</c:v>
                </c:pt>
                <c:pt idx="4">
                  <c:v>245.5</c:v>
                </c:pt>
                <c:pt idx="5">
                  <c:v>205</c:v>
                </c:pt>
                <c:pt idx="6">
                  <c:v>212</c:v>
                </c:pt>
                <c:pt idx="7">
                  <c:v>210</c:v>
                </c:pt>
                <c:pt idx="8">
                  <c:v>215.5</c:v>
                </c:pt>
                <c:pt idx="9">
                  <c:v>219.5</c:v>
                </c:pt>
                <c:pt idx="10">
                  <c:v>234</c:v>
                </c:pt>
                <c:pt idx="11">
                  <c:v>201</c:v>
                </c:pt>
                <c:pt idx="12">
                  <c:v>216</c:v>
                </c:pt>
                <c:pt idx="13">
                  <c:v>225.5</c:v>
                </c:pt>
                <c:pt idx="14">
                  <c:v>216.5</c:v>
                </c:pt>
                <c:pt idx="15">
                  <c:v>234.5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763928"/>
        <c:axId val="161764320"/>
      </c:barChart>
      <c:catAx>
        <c:axId val="161763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6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64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63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17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160</c:v>
                </c:pt>
                <c:pt idx="1">
                  <c:v>149</c:v>
                </c:pt>
                <c:pt idx="2">
                  <c:v>113.5</c:v>
                </c:pt>
                <c:pt idx="3">
                  <c:v>130</c:v>
                </c:pt>
                <c:pt idx="4">
                  <c:v>143</c:v>
                </c:pt>
                <c:pt idx="5">
                  <c:v>220</c:v>
                </c:pt>
                <c:pt idx="6">
                  <c:v>207</c:v>
                </c:pt>
                <c:pt idx="7">
                  <c:v>204</c:v>
                </c:pt>
                <c:pt idx="8">
                  <c:v>179</c:v>
                </c:pt>
                <c:pt idx="9">
                  <c:v>206.5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683504"/>
        <c:axId val="161683896"/>
      </c:barChart>
      <c:catAx>
        <c:axId val="16168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83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83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8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94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156.5</c:v>
                </c:pt>
                <c:pt idx="1">
                  <c:v>162.5</c:v>
                </c:pt>
                <c:pt idx="2">
                  <c:v>227.5</c:v>
                </c:pt>
                <c:pt idx="3">
                  <c:v>245</c:v>
                </c:pt>
                <c:pt idx="4">
                  <c:v>180</c:v>
                </c:pt>
                <c:pt idx="5">
                  <c:v>243</c:v>
                </c:pt>
                <c:pt idx="6">
                  <c:v>233.5</c:v>
                </c:pt>
                <c:pt idx="7">
                  <c:v>246</c:v>
                </c:pt>
                <c:pt idx="8">
                  <c:v>216.5</c:v>
                </c:pt>
                <c:pt idx="9">
                  <c:v>232.5</c:v>
                </c:pt>
                <c:pt idx="10">
                  <c:v>211.5</c:v>
                </c:pt>
                <c:pt idx="11">
                  <c:v>198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761968"/>
        <c:axId val="161761576"/>
      </c:barChart>
      <c:catAx>
        <c:axId val="16176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61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61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61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484"/>
          <c:y val="3.22580645161291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3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163</c:v>
                </c:pt>
                <c:pt idx="1">
                  <c:v>194</c:v>
                </c:pt>
                <c:pt idx="2">
                  <c:v>176.5</c:v>
                </c:pt>
                <c:pt idx="3">
                  <c:v>223</c:v>
                </c:pt>
                <c:pt idx="4">
                  <c:v>255.5</c:v>
                </c:pt>
                <c:pt idx="5">
                  <c:v>204.5</c:v>
                </c:pt>
                <c:pt idx="6">
                  <c:v>224.5</c:v>
                </c:pt>
                <c:pt idx="7">
                  <c:v>188</c:v>
                </c:pt>
                <c:pt idx="8">
                  <c:v>163</c:v>
                </c:pt>
                <c:pt idx="9">
                  <c:v>166</c:v>
                </c:pt>
                <c:pt idx="10">
                  <c:v>164</c:v>
                </c:pt>
                <c:pt idx="11">
                  <c:v>184.5</c:v>
                </c:pt>
                <c:pt idx="12">
                  <c:v>189.5</c:v>
                </c:pt>
                <c:pt idx="13">
                  <c:v>204.5</c:v>
                </c:pt>
                <c:pt idx="14">
                  <c:v>211</c:v>
                </c:pt>
                <c:pt idx="15">
                  <c:v>236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762360"/>
        <c:axId val="161760792"/>
      </c:barChart>
      <c:catAx>
        <c:axId val="161762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60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60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62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29</xdr:col>
      <xdr:colOff>304800</xdr:colOff>
      <xdr:row>1</xdr:row>
      <xdr:rowOff>9524</xdr:rowOff>
    </xdr:from>
    <xdr:to>
      <xdr:col>35</xdr:col>
      <xdr:colOff>85725</xdr:colOff>
      <xdr:row>4</xdr:row>
      <xdr:rowOff>85724</xdr:rowOff>
    </xdr:to>
    <xdr:pic>
      <xdr:nvPicPr>
        <xdr:cNvPr id="11" name="Picture 21" descr="logo_metrotransit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601200" y="171449"/>
          <a:ext cx="1666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Z16" sqref="Z1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7" t="s">
        <v>54</v>
      </c>
      <c r="B4" s="177"/>
      <c r="C4" s="177"/>
      <c r="D4" s="26"/>
      <c r="E4" s="182" t="s">
        <v>60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2" t="s">
        <v>148</v>
      </c>
      <c r="E5" s="182"/>
      <c r="F5" s="182"/>
      <c r="G5" s="182"/>
      <c r="H5" s="182"/>
      <c r="I5" s="178" t="s">
        <v>53</v>
      </c>
      <c r="J5" s="178"/>
      <c r="K5" s="178"/>
      <c r="L5" s="183">
        <v>1423</v>
      </c>
      <c r="M5" s="183"/>
      <c r="N5" s="183"/>
      <c r="O5" s="12"/>
      <c r="P5" s="178" t="s">
        <v>57</v>
      </c>
      <c r="Q5" s="178"/>
      <c r="R5" s="178"/>
      <c r="S5" s="181" t="s">
        <v>63</v>
      </c>
      <c r="T5" s="181"/>
      <c r="U5" s="181"/>
    </row>
    <row r="6" spans="1:28" ht="12.75" customHeight="1" x14ac:dyDescent="0.2">
      <c r="A6" s="178" t="s">
        <v>55</v>
      </c>
      <c r="B6" s="178"/>
      <c r="C6" s="178"/>
      <c r="D6" s="179" t="s">
        <v>152</v>
      </c>
      <c r="E6" s="179"/>
      <c r="F6" s="179"/>
      <c r="G6" s="179"/>
      <c r="H6" s="179"/>
      <c r="I6" s="178" t="s">
        <v>59</v>
      </c>
      <c r="J6" s="178"/>
      <c r="K6" s="178"/>
      <c r="L6" s="184">
        <v>2</v>
      </c>
      <c r="M6" s="184"/>
      <c r="N6" s="184"/>
      <c r="O6" s="42"/>
      <c r="P6" s="178" t="s">
        <v>58</v>
      </c>
      <c r="Q6" s="178"/>
      <c r="R6" s="178"/>
      <c r="S6" s="191">
        <v>42870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7" t="s">
        <v>34</v>
      </c>
      <c r="C8" s="188"/>
      <c r="D8" s="188"/>
      <c r="E8" s="189"/>
      <c r="F8" s="185" t="s">
        <v>35</v>
      </c>
      <c r="G8" s="185" t="s">
        <v>37</v>
      </c>
      <c r="H8" s="185" t="s">
        <v>36</v>
      </c>
      <c r="I8" s="187" t="s">
        <v>34</v>
      </c>
      <c r="J8" s="188"/>
      <c r="K8" s="188"/>
      <c r="L8" s="189"/>
      <c r="M8" s="185" t="s">
        <v>35</v>
      </c>
      <c r="N8" s="185" t="s">
        <v>37</v>
      </c>
      <c r="O8" s="185" t="s">
        <v>36</v>
      </c>
      <c r="P8" s="187" t="s">
        <v>34</v>
      </c>
      <c r="Q8" s="188"/>
      <c r="R8" s="188"/>
      <c r="S8" s="189"/>
      <c r="T8" s="185" t="s">
        <v>35</v>
      </c>
      <c r="U8" s="185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20</v>
      </c>
      <c r="C10" s="46">
        <v>43</v>
      </c>
      <c r="D10" s="46">
        <v>18</v>
      </c>
      <c r="E10" s="46">
        <v>2</v>
      </c>
      <c r="F10" s="6">
        <f t="shared" ref="F10:F22" si="0">B10*0.5+C10*1+D10*2+E10*2.5</f>
        <v>94</v>
      </c>
      <c r="G10" s="2"/>
      <c r="H10" s="19" t="s">
        <v>4</v>
      </c>
      <c r="I10" s="46">
        <v>40</v>
      </c>
      <c r="J10" s="46">
        <v>74</v>
      </c>
      <c r="K10" s="46">
        <v>23</v>
      </c>
      <c r="L10" s="46">
        <v>7</v>
      </c>
      <c r="M10" s="6">
        <f t="shared" ref="M10:M22" si="1">I10*0.5+J10*1+K10*2+L10*2.5</f>
        <v>157.5</v>
      </c>
      <c r="N10" s="9">
        <f>F20+F21+F22+M10</f>
        <v>559.5</v>
      </c>
      <c r="O10" s="19" t="s">
        <v>43</v>
      </c>
      <c r="P10" s="46">
        <v>43</v>
      </c>
      <c r="Q10" s="46">
        <v>87</v>
      </c>
      <c r="R10" s="46">
        <v>28</v>
      </c>
      <c r="S10" s="46">
        <v>9</v>
      </c>
      <c r="T10" s="6">
        <f t="shared" ref="T10:T21" si="2">P10*0.5+Q10*1+R10*2+S10*2.5</f>
        <v>187</v>
      </c>
      <c r="U10" s="10"/>
      <c r="AB10" s="1"/>
    </row>
    <row r="11" spans="1:28" ht="24" customHeight="1" x14ac:dyDescent="0.2">
      <c r="A11" s="18" t="s">
        <v>14</v>
      </c>
      <c r="B11" s="46">
        <v>27</v>
      </c>
      <c r="C11" s="46">
        <v>40</v>
      </c>
      <c r="D11" s="46">
        <v>21</v>
      </c>
      <c r="E11" s="46">
        <v>6</v>
      </c>
      <c r="F11" s="6">
        <f t="shared" si="0"/>
        <v>110.5</v>
      </c>
      <c r="G11" s="2"/>
      <c r="H11" s="19" t="s">
        <v>5</v>
      </c>
      <c r="I11" s="46">
        <v>43</v>
      </c>
      <c r="J11" s="46">
        <v>82</v>
      </c>
      <c r="K11" s="46">
        <v>20</v>
      </c>
      <c r="L11" s="46">
        <v>7</v>
      </c>
      <c r="M11" s="6">
        <f t="shared" si="1"/>
        <v>161</v>
      </c>
      <c r="N11" s="9">
        <f>F21+F22+M10+M11</f>
        <v>597</v>
      </c>
      <c r="O11" s="19" t="s">
        <v>44</v>
      </c>
      <c r="P11" s="46">
        <v>52</v>
      </c>
      <c r="Q11" s="46">
        <v>96</v>
      </c>
      <c r="R11" s="46">
        <v>42</v>
      </c>
      <c r="S11" s="46">
        <v>7</v>
      </c>
      <c r="T11" s="6">
        <f t="shared" si="2"/>
        <v>223.5</v>
      </c>
      <c r="U11" s="2"/>
      <c r="AB11" s="1"/>
    </row>
    <row r="12" spans="1:28" ht="24" customHeight="1" x14ac:dyDescent="0.2">
      <c r="A12" s="18" t="s">
        <v>17</v>
      </c>
      <c r="B12" s="46">
        <v>29</v>
      </c>
      <c r="C12" s="46">
        <v>67</v>
      </c>
      <c r="D12" s="46">
        <v>24</v>
      </c>
      <c r="E12" s="46">
        <v>3</v>
      </c>
      <c r="F12" s="6">
        <f t="shared" si="0"/>
        <v>137</v>
      </c>
      <c r="G12" s="2"/>
      <c r="H12" s="19" t="s">
        <v>6</v>
      </c>
      <c r="I12" s="46">
        <v>54</v>
      </c>
      <c r="J12" s="46">
        <v>85</v>
      </c>
      <c r="K12" s="46">
        <v>22</v>
      </c>
      <c r="L12" s="46">
        <v>8</v>
      </c>
      <c r="M12" s="6">
        <f t="shared" si="1"/>
        <v>176</v>
      </c>
      <c r="N12" s="2">
        <f>F22+M10+M11+M12</f>
        <v>633.5</v>
      </c>
      <c r="O12" s="19" t="s">
        <v>32</v>
      </c>
      <c r="P12" s="46">
        <v>68</v>
      </c>
      <c r="Q12" s="46">
        <v>104</v>
      </c>
      <c r="R12" s="46">
        <v>30</v>
      </c>
      <c r="S12" s="46">
        <v>6</v>
      </c>
      <c r="T12" s="6">
        <f t="shared" si="2"/>
        <v>213</v>
      </c>
      <c r="U12" s="2"/>
      <c r="AB12" s="1"/>
    </row>
    <row r="13" spans="1:28" ht="24" customHeight="1" x14ac:dyDescent="0.2">
      <c r="A13" s="18" t="s">
        <v>19</v>
      </c>
      <c r="B13" s="46">
        <v>33</v>
      </c>
      <c r="C13" s="46">
        <v>65</v>
      </c>
      <c r="D13" s="46">
        <v>24</v>
      </c>
      <c r="E13" s="46">
        <v>3</v>
      </c>
      <c r="F13" s="6">
        <f t="shared" si="0"/>
        <v>137</v>
      </c>
      <c r="G13" s="2">
        <f t="shared" ref="G13:G19" si="3">F10+F11+F12+F13</f>
        <v>478.5</v>
      </c>
      <c r="H13" s="19" t="s">
        <v>7</v>
      </c>
      <c r="I13" s="46">
        <v>48</v>
      </c>
      <c r="J13" s="46">
        <v>98</v>
      </c>
      <c r="K13" s="46">
        <v>24</v>
      </c>
      <c r="L13" s="46">
        <v>3</v>
      </c>
      <c r="M13" s="6">
        <f t="shared" si="1"/>
        <v>177.5</v>
      </c>
      <c r="N13" s="2">
        <f t="shared" ref="N13:N18" si="4">M10+M11+M12+M13</f>
        <v>672</v>
      </c>
      <c r="O13" s="19" t="s">
        <v>33</v>
      </c>
      <c r="P13" s="46">
        <v>45</v>
      </c>
      <c r="Q13" s="46">
        <v>91</v>
      </c>
      <c r="R13" s="46">
        <v>22</v>
      </c>
      <c r="S13" s="46">
        <v>6</v>
      </c>
      <c r="T13" s="6">
        <f t="shared" si="2"/>
        <v>172.5</v>
      </c>
      <c r="U13" s="2">
        <f t="shared" ref="U13:U21" si="5">T10+T11+T12+T13</f>
        <v>796</v>
      </c>
      <c r="AB13" s="81">
        <v>241</v>
      </c>
    </row>
    <row r="14" spans="1:28" ht="24" customHeight="1" x14ac:dyDescent="0.2">
      <c r="A14" s="18" t="s">
        <v>21</v>
      </c>
      <c r="B14" s="46">
        <v>38</v>
      </c>
      <c r="C14" s="46">
        <v>78</v>
      </c>
      <c r="D14" s="46">
        <v>26</v>
      </c>
      <c r="E14" s="46">
        <v>4</v>
      </c>
      <c r="F14" s="6">
        <f t="shared" si="0"/>
        <v>159</v>
      </c>
      <c r="G14" s="2">
        <f t="shared" si="3"/>
        <v>543.5</v>
      </c>
      <c r="H14" s="19" t="s">
        <v>9</v>
      </c>
      <c r="I14" s="46">
        <v>52</v>
      </c>
      <c r="J14" s="46">
        <v>92</v>
      </c>
      <c r="K14" s="46">
        <v>21</v>
      </c>
      <c r="L14" s="46">
        <v>5</v>
      </c>
      <c r="M14" s="6">
        <f t="shared" si="1"/>
        <v>172.5</v>
      </c>
      <c r="N14" s="2">
        <f t="shared" si="4"/>
        <v>687</v>
      </c>
      <c r="O14" s="19" t="s">
        <v>29</v>
      </c>
      <c r="P14" s="45">
        <v>65</v>
      </c>
      <c r="Q14" s="45">
        <v>99</v>
      </c>
      <c r="R14" s="45">
        <v>29</v>
      </c>
      <c r="S14" s="45">
        <v>4</v>
      </c>
      <c r="T14" s="6">
        <f t="shared" si="2"/>
        <v>199.5</v>
      </c>
      <c r="U14" s="2">
        <f t="shared" si="5"/>
        <v>808.5</v>
      </c>
      <c r="AB14" s="81">
        <v>250</v>
      </c>
    </row>
    <row r="15" spans="1:28" ht="24" customHeight="1" x14ac:dyDescent="0.2">
      <c r="A15" s="18" t="s">
        <v>23</v>
      </c>
      <c r="B15" s="46">
        <v>25</v>
      </c>
      <c r="C15" s="46">
        <v>107</v>
      </c>
      <c r="D15" s="46">
        <v>20</v>
      </c>
      <c r="E15" s="46">
        <v>3</v>
      </c>
      <c r="F15" s="6">
        <f t="shared" si="0"/>
        <v>167</v>
      </c>
      <c r="G15" s="2">
        <f t="shared" si="3"/>
        <v>600</v>
      </c>
      <c r="H15" s="19" t="s">
        <v>12</v>
      </c>
      <c r="I15" s="46">
        <v>47</v>
      </c>
      <c r="J15" s="46">
        <v>88</v>
      </c>
      <c r="K15" s="46">
        <v>20</v>
      </c>
      <c r="L15" s="46">
        <v>4</v>
      </c>
      <c r="M15" s="6">
        <f t="shared" si="1"/>
        <v>161.5</v>
      </c>
      <c r="N15" s="2">
        <f t="shared" si="4"/>
        <v>687.5</v>
      </c>
      <c r="O15" s="18" t="s">
        <v>30</v>
      </c>
      <c r="P15" s="46">
        <v>58</v>
      </c>
      <c r="Q15" s="46">
        <v>111</v>
      </c>
      <c r="R15" s="45">
        <v>27</v>
      </c>
      <c r="S15" s="46">
        <v>7</v>
      </c>
      <c r="T15" s="6">
        <f t="shared" si="2"/>
        <v>211.5</v>
      </c>
      <c r="U15" s="2">
        <f t="shared" si="5"/>
        <v>796.5</v>
      </c>
      <c r="AB15" s="81">
        <v>262</v>
      </c>
    </row>
    <row r="16" spans="1:28" ht="24" customHeight="1" x14ac:dyDescent="0.2">
      <c r="A16" s="18" t="s">
        <v>39</v>
      </c>
      <c r="B16" s="46">
        <v>32</v>
      </c>
      <c r="C16" s="46">
        <v>61</v>
      </c>
      <c r="D16" s="46">
        <v>27</v>
      </c>
      <c r="E16" s="46">
        <v>5</v>
      </c>
      <c r="F16" s="6">
        <f t="shared" si="0"/>
        <v>143.5</v>
      </c>
      <c r="G16" s="2">
        <f t="shared" si="3"/>
        <v>606.5</v>
      </c>
      <c r="H16" s="19" t="s">
        <v>15</v>
      </c>
      <c r="I16" s="46">
        <v>45</v>
      </c>
      <c r="J16" s="46">
        <v>64</v>
      </c>
      <c r="K16" s="46">
        <v>19</v>
      </c>
      <c r="L16" s="46">
        <v>5</v>
      </c>
      <c r="M16" s="6">
        <f t="shared" si="1"/>
        <v>137</v>
      </c>
      <c r="N16" s="2">
        <f t="shared" si="4"/>
        <v>648.5</v>
      </c>
      <c r="O16" s="19" t="s">
        <v>8</v>
      </c>
      <c r="P16" s="46">
        <v>47</v>
      </c>
      <c r="Q16" s="46">
        <v>98</v>
      </c>
      <c r="R16" s="46">
        <v>29</v>
      </c>
      <c r="S16" s="46">
        <v>4</v>
      </c>
      <c r="T16" s="6">
        <f t="shared" si="2"/>
        <v>189.5</v>
      </c>
      <c r="U16" s="2">
        <f t="shared" si="5"/>
        <v>773</v>
      </c>
      <c r="AB16" s="81">
        <v>270.5</v>
      </c>
    </row>
    <row r="17" spans="1:28" ht="24" customHeight="1" x14ac:dyDescent="0.2">
      <c r="A17" s="18" t="s">
        <v>40</v>
      </c>
      <c r="B17" s="46">
        <v>36</v>
      </c>
      <c r="C17" s="46">
        <v>58</v>
      </c>
      <c r="D17" s="46">
        <v>24</v>
      </c>
      <c r="E17" s="46">
        <v>2</v>
      </c>
      <c r="F17" s="6">
        <f t="shared" si="0"/>
        <v>129</v>
      </c>
      <c r="G17" s="2">
        <f t="shared" si="3"/>
        <v>598.5</v>
      </c>
      <c r="H17" s="19" t="s">
        <v>18</v>
      </c>
      <c r="I17" s="46">
        <v>28</v>
      </c>
      <c r="J17" s="46">
        <v>51</v>
      </c>
      <c r="K17" s="46">
        <v>20</v>
      </c>
      <c r="L17" s="46">
        <v>8</v>
      </c>
      <c r="M17" s="6">
        <f t="shared" si="1"/>
        <v>125</v>
      </c>
      <c r="N17" s="2">
        <f t="shared" si="4"/>
        <v>596</v>
      </c>
      <c r="O17" s="19" t="s">
        <v>10</v>
      </c>
      <c r="P17" s="46">
        <v>53</v>
      </c>
      <c r="Q17" s="46">
        <v>84</v>
      </c>
      <c r="R17" s="46">
        <v>26</v>
      </c>
      <c r="S17" s="46">
        <v>4</v>
      </c>
      <c r="T17" s="6">
        <f t="shared" si="2"/>
        <v>172.5</v>
      </c>
      <c r="U17" s="2">
        <f t="shared" si="5"/>
        <v>773</v>
      </c>
      <c r="AB17" s="81">
        <v>289.5</v>
      </c>
    </row>
    <row r="18" spans="1:28" ht="24" customHeight="1" x14ac:dyDescent="0.2">
      <c r="A18" s="18" t="s">
        <v>41</v>
      </c>
      <c r="B18" s="46">
        <v>32</v>
      </c>
      <c r="C18" s="46">
        <v>64</v>
      </c>
      <c r="D18" s="46">
        <v>21</v>
      </c>
      <c r="E18" s="46">
        <v>7</v>
      </c>
      <c r="F18" s="6">
        <f t="shared" si="0"/>
        <v>139.5</v>
      </c>
      <c r="G18" s="2">
        <f t="shared" si="3"/>
        <v>579</v>
      </c>
      <c r="H18" s="19" t="s">
        <v>20</v>
      </c>
      <c r="I18" s="46">
        <v>32</v>
      </c>
      <c r="J18" s="46">
        <v>66</v>
      </c>
      <c r="K18" s="46">
        <v>22</v>
      </c>
      <c r="L18" s="46">
        <v>11</v>
      </c>
      <c r="M18" s="6">
        <f t="shared" si="1"/>
        <v>153.5</v>
      </c>
      <c r="N18" s="2">
        <f t="shared" si="4"/>
        <v>577</v>
      </c>
      <c r="O18" s="19" t="s">
        <v>13</v>
      </c>
      <c r="P18" s="46">
        <v>43</v>
      </c>
      <c r="Q18" s="46">
        <v>91</v>
      </c>
      <c r="R18" s="46">
        <v>31</v>
      </c>
      <c r="S18" s="46">
        <v>5</v>
      </c>
      <c r="T18" s="6">
        <f t="shared" si="2"/>
        <v>187</v>
      </c>
      <c r="U18" s="2">
        <f t="shared" si="5"/>
        <v>760.5</v>
      </c>
      <c r="AB18" s="81">
        <v>291</v>
      </c>
    </row>
    <row r="19" spans="1:28" ht="24" customHeight="1" thickBot="1" x14ac:dyDescent="0.25">
      <c r="A19" s="21" t="s">
        <v>42</v>
      </c>
      <c r="B19" s="47">
        <v>38</v>
      </c>
      <c r="C19" s="47">
        <v>69</v>
      </c>
      <c r="D19" s="47">
        <v>19</v>
      </c>
      <c r="E19" s="47">
        <v>5</v>
      </c>
      <c r="F19" s="7">
        <f t="shared" si="0"/>
        <v>138.5</v>
      </c>
      <c r="G19" s="3">
        <f t="shared" si="3"/>
        <v>550.5</v>
      </c>
      <c r="H19" s="20" t="s">
        <v>22</v>
      </c>
      <c r="I19" s="45">
        <v>36</v>
      </c>
      <c r="J19" s="45">
        <v>72</v>
      </c>
      <c r="K19" s="45">
        <v>19</v>
      </c>
      <c r="L19" s="45">
        <v>6</v>
      </c>
      <c r="M19" s="6">
        <f t="shared" si="1"/>
        <v>143</v>
      </c>
      <c r="N19" s="2">
        <f>M16+M17+M18+M19</f>
        <v>558.5</v>
      </c>
      <c r="O19" s="19" t="s">
        <v>16</v>
      </c>
      <c r="P19" s="46">
        <v>49</v>
      </c>
      <c r="Q19" s="46">
        <v>82</v>
      </c>
      <c r="R19" s="46">
        <v>33</v>
      </c>
      <c r="S19" s="46">
        <v>8</v>
      </c>
      <c r="T19" s="6">
        <f t="shared" si="2"/>
        <v>192.5</v>
      </c>
      <c r="U19" s="2">
        <f t="shared" si="5"/>
        <v>741.5</v>
      </c>
      <c r="AB19" s="81">
        <v>294</v>
      </c>
    </row>
    <row r="20" spans="1:28" ht="24" customHeight="1" x14ac:dyDescent="0.2">
      <c r="A20" s="19" t="s">
        <v>27</v>
      </c>
      <c r="B20" s="45">
        <v>27</v>
      </c>
      <c r="C20" s="45">
        <v>63</v>
      </c>
      <c r="D20" s="45">
        <v>16</v>
      </c>
      <c r="E20" s="45">
        <v>6</v>
      </c>
      <c r="F20" s="8">
        <f t="shared" si="0"/>
        <v>123.5</v>
      </c>
      <c r="G20" s="35"/>
      <c r="H20" s="19" t="s">
        <v>24</v>
      </c>
      <c r="I20" s="46">
        <v>50</v>
      </c>
      <c r="J20" s="46">
        <v>87</v>
      </c>
      <c r="K20" s="46">
        <v>20</v>
      </c>
      <c r="L20" s="46">
        <v>6</v>
      </c>
      <c r="M20" s="8">
        <f t="shared" si="1"/>
        <v>167</v>
      </c>
      <c r="N20" s="2">
        <f>M17+M18+M19+M20</f>
        <v>588.5</v>
      </c>
      <c r="O20" s="19" t="s">
        <v>45</v>
      </c>
      <c r="P20" s="45">
        <v>50</v>
      </c>
      <c r="Q20" s="45">
        <v>98</v>
      </c>
      <c r="R20" s="46">
        <v>28</v>
      </c>
      <c r="S20" s="45">
        <v>7</v>
      </c>
      <c r="T20" s="8">
        <f t="shared" si="2"/>
        <v>196.5</v>
      </c>
      <c r="U20" s="2">
        <f t="shared" si="5"/>
        <v>748.5</v>
      </c>
      <c r="AB20" s="81">
        <v>299</v>
      </c>
    </row>
    <row r="21" spans="1:28" ht="24" customHeight="1" thickBot="1" x14ac:dyDescent="0.25">
      <c r="A21" s="19" t="s">
        <v>28</v>
      </c>
      <c r="B21" s="46">
        <v>36</v>
      </c>
      <c r="C21" s="46">
        <v>61</v>
      </c>
      <c r="D21" s="46">
        <v>19</v>
      </c>
      <c r="E21" s="46">
        <v>9</v>
      </c>
      <c r="F21" s="6">
        <f t="shared" si="0"/>
        <v>139.5</v>
      </c>
      <c r="G21" s="36"/>
      <c r="H21" s="20" t="s">
        <v>25</v>
      </c>
      <c r="I21" s="46">
        <v>32</v>
      </c>
      <c r="J21" s="46">
        <v>81</v>
      </c>
      <c r="K21" s="46">
        <v>22</v>
      </c>
      <c r="L21" s="46">
        <v>8</v>
      </c>
      <c r="M21" s="6">
        <f t="shared" si="1"/>
        <v>161</v>
      </c>
      <c r="N21" s="2">
        <f>M18+M19+M20+M21</f>
        <v>624.5</v>
      </c>
      <c r="O21" s="21" t="s">
        <v>46</v>
      </c>
      <c r="P21" s="47">
        <v>57</v>
      </c>
      <c r="Q21" s="47">
        <v>110</v>
      </c>
      <c r="R21" s="47">
        <v>21</v>
      </c>
      <c r="S21" s="47">
        <v>6</v>
      </c>
      <c r="T21" s="7">
        <f t="shared" si="2"/>
        <v>195.5</v>
      </c>
      <c r="U21" s="3">
        <f t="shared" si="5"/>
        <v>771.5</v>
      </c>
      <c r="AB21" s="81">
        <v>299.5</v>
      </c>
    </row>
    <row r="22" spans="1:28" ht="24" customHeight="1" thickBot="1" x14ac:dyDescent="0.25">
      <c r="A22" s="19" t="s">
        <v>1</v>
      </c>
      <c r="B22" s="46">
        <v>31</v>
      </c>
      <c r="C22" s="46">
        <v>68</v>
      </c>
      <c r="D22" s="46">
        <v>14</v>
      </c>
      <c r="E22" s="46">
        <v>11</v>
      </c>
      <c r="F22" s="6">
        <f t="shared" si="0"/>
        <v>139</v>
      </c>
      <c r="G22" s="2"/>
      <c r="H22" s="21" t="s">
        <v>26</v>
      </c>
      <c r="I22" s="47">
        <v>39</v>
      </c>
      <c r="J22" s="47">
        <v>90</v>
      </c>
      <c r="K22" s="47">
        <v>20</v>
      </c>
      <c r="L22" s="47">
        <v>8</v>
      </c>
      <c r="M22" s="6">
        <f t="shared" si="1"/>
        <v>169.5</v>
      </c>
      <c r="N22" s="3">
        <f>M19+M20+M21+M22</f>
        <v>640.5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606.5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687.5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808.5</v>
      </c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82</v>
      </c>
      <c r="G24" s="88"/>
      <c r="H24" s="169"/>
      <c r="I24" s="170"/>
      <c r="J24" s="82" t="s">
        <v>73</v>
      </c>
      <c r="K24" s="86"/>
      <c r="L24" s="86"/>
      <c r="M24" s="87" t="s">
        <v>80</v>
      </c>
      <c r="N24" s="88"/>
      <c r="O24" s="169"/>
      <c r="P24" s="170"/>
      <c r="Q24" s="82" t="s">
        <v>73</v>
      </c>
      <c r="R24" s="86"/>
      <c r="S24" s="86"/>
      <c r="T24" s="87" t="s">
        <v>78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7" t="s">
        <v>54</v>
      </c>
      <c r="B4" s="177"/>
      <c r="C4" s="177"/>
      <c r="D4" s="26"/>
      <c r="E4" s="182" t="str">
        <f>'G-1'!E4:H4</f>
        <v>DE OBRA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2" t="str">
        <f>'G-1'!D5:H5</f>
        <v>CALLE 42 X CARRERA 24</v>
      </c>
      <c r="E5" s="182"/>
      <c r="F5" s="182"/>
      <c r="G5" s="182"/>
      <c r="H5" s="182"/>
      <c r="I5" s="178" t="s">
        <v>53</v>
      </c>
      <c r="J5" s="178"/>
      <c r="K5" s="178"/>
      <c r="L5" s="183">
        <f>'G-1'!L5:N5</f>
        <v>1423</v>
      </c>
      <c r="M5" s="183"/>
      <c r="N5" s="183"/>
      <c r="O5" s="12"/>
      <c r="P5" s="178" t="s">
        <v>57</v>
      </c>
      <c r="Q5" s="178"/>
      <c r="R5" s="178"/>
      <c r="S5" s="181" t="s">
        <v>61</v>
      </c>
      <c r="T5" s="181"/>
      <c r="U5" s="181"/>
    </row>
    <row r="6" spans="1:28" ht="12.75" customHeight="1" x14ac:dyDescent="0.2">
      <c r="A6" s="178" t="s">
        <v>55</v>
      </c>
      <c r="B6" s="178"/>
      <c r="C6" s="178"/>
      <c r="D6" s="192" t="s">
        <v>149</v>
      </c>
      <c r="E6" s="192"/>
      <c r="F6" s="192"/>
      <c r="G6" s="192"/>
      <c r="H6" s="192"/>
      <c r="I6" s="178" t="s">
        <v>59</v>
      </c>
      <c r="J6" s="178"/>
      <c r="K6" s="178"/>
      <c r="L6" s="184">
        <v>2</v>
      </c>
      <c r="M6" s="184"/>
      <c r="N6" s="184"/>
      <c r="O6" s="42"/>
      <c r="P6" s="178" t="s">
        <v>58</v>
      </c>
      <c r="Q6" s="178"/>
      <c r="R6" s="178"/>
      <c r="S6" s="191">
        <f>'G-1'!S6:U6</f>
        <v>42870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7" t="s">
        <v>34</v>
      </c>
      <c r="C8" s="188"/>
      <c r="D8" s="188"/>
      <c r="E8" s="189"/>
      <c r="F8" s="185" t="s">
        <v>35</v>
      </c>
      <c r="G8" s="185" t="s">
        <v>37</v>
      </c>
      <c r="H8" s="185" t="s">
        <v>36</v>
      </c>
      <c r="I8" s="187" t="s">
        <v>34</v>
      </c>
      <c r="J8" s="188"/>
      <c r="K8" s="188"/>
      <c r="L8" s="189"/>
      <c r="M8" s="185" t="s">
        <v>35</v>
      </c>
      <c r="N8" s="185" t="s">
        <v>37</v>
      </c>
      <c r="O8" s="185" t="s">
        <v>36</v>
      </c>
      <c r="P8" s="187" t="s">
        <v>34</v>
      </c>
      <c r="Q8" s="188"/>
      <c r="R8" s="188"/>
      <c r="S8" s="189"/>
      <c r="T8" s="185" t="s">
        <v>35</v>
      </c>
      <c r="U8" s="185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124</v>
      </c>
      <c r="C10" s="46">
        <v>149</v>
      </c>
      <c r="D10" s="46">
        <v>43</v>
      </c>
      <c r="E10" s="46">
        <v>8</v>
      </c>
      <c r="F10" s="6">
        <f t="shared" ref="F10:F22" si="0">B10*0.5+C10*1+D10*2+E10*2.5</f>
        <v>317</v>
      </c>
      <c r="G10" s="2"/>
      <c r="H10" s="19" t="s">
        <v>4</v>
      </c>
      <c r="I10" s="46">
        <v>72</v>
      </c>
      <c r="J10" s="46">
        <v>121</v>
      </c>
      <c r="K10" s="46">
        <v>24</v>
      </c>
      <c r="L10" s="46">
        <v>6</v>
      </c>
      <c r="M10" s="6">
        <f t="shared" ref="M10:M22" si="1">I10*0.5+J10*1+K10*2+L10*2.5</f>
        <v>220</v>
      </c>
      <c r="N10" s="9">
        <f>F20+F21+F22+M10</f>
        <v>843</v>
      </c>
      <c r="O10" s="19" t="s">
        <v>43</v>
      </c>
      <c r="P10" s="46">
        <v>71</v>
      </c>
      <c r="Q10" s="46">
        <v>104</v>
      </c>
      <c r="R10" s="46">
        <v>21</v>
      </c>
      <c r="S10" s="46">
        <v>6</v>
      </c>
      <c r="T10" s="6">
        <f t="shared" ref="T10:T21" si="2">P10*0.5+Q10*1+R10*2+S10*2.5</f>
        <v>196.5</v>
      </c>
      <c r="U10" s="10"/>
      <c r="AB10" s="1"/>
    </row>
    <row r="11" spans="1:28" ht="24" customHeight="1" x14ac:dyDescent="0.2">
      <c r="A11" s="18" t="s">
        <v>14</v>
      </c>
      <c r="B11" s="46">
        <v>115</v>
      </c>
      <c r="C11" s="46">
        <v>140</v>
      </c>
      <c r="D11" s="46">
        <v>47</v>
      </c>
      <c r="E11" s="46">
        <v>10</v>
      </c>
      <c r="F11" s="6">
        <f t="shared" si="0"/>
        <v>316.5</v>
      </c>
      <c r="G11" s="2"/>
      <c r="H11" s="19" t="s">
        <v>5</v>
      </c>
      <c r="I11" s="46">
        <v>61</v>
      </c>
      <c r="J11" s="46">
        <v>139</v>
      </c>
      <c r="K11" s="46">
        <v>28</v>
      </c>
      <c r="L11" s="46">
        <v>8</v>
      </c>
      <c r="M11" s="6">
        <f t="shared" si="1"/>
        <v>245.5</v>
      </c>
      <c r="N11" s="9">
        <f>F21+F22+M10+M11</f>
        <v>874</v>
      </c>
      <c r="O11" s="19" t="s">
        <v>44</v>
      </c>
      <c r="P11" s="46">
        <v>58</v>
      </c>
      <c r="Q11" s="46">
        <v>92</v>
      </c>
      <c r="R11" s="46">
        <v>18</v>
      </c>
      <c r="S11" s="46">
        <v>4</v>
      </c>
      <c r="T11" s="6">
        <f t="shared" si="2"/>
        <v>167</v>
      </c>
      <c r="U11" s="2"/>
      <c r="AB11" s="1"/>
    </row>
    <row r="12" spans="1:28" ht="24" customHeight="1" x14ac:dyDescent="0.2">
      <c r="A12" s="18" t="s">
        <v>17</v>
      </c>
      <c r="B12" s="46">
        <v>107</v>
      </c>
      <c r="C12" s="46">
        <v>156</v>
      </c>
      <c r="D12" s="46">
        <v>38</v>
      </c>
      <c r="E12" s="46">
        <v>10</v>
      </c>
      <c r="F12" s="6">
        <f t="shared" si="0"/>
        <v>310.5</v>
      </c>
      <c r="G12" s="2"/>
      <c r="H12" s="19" t="s">
        <v>6</v>
      </c>
      <c r="I12" s="46">
        <v>71</v>
      </c>
      <c r="J12" s="46">
        <v>112</v>
      </c>
      <c r="K12" s="46">
        <v>20</v>
      </c>
      <c r="L12" s="46">
        <v>7</v>
      </c>
      <c r="M12" s="6">
        <f t="shared" si="1"/>
        <v>205</v>
      </c>
      <c r="N12" s="2">
        <f>F22+M10+M11+M12</f>
        <v>855</v>
      </c>
      <c r="O12" s="19" t="s">
        <v>32</v>
      </c>
      <c r="P12" s="46">
        <v>56</v>
      </c>
      <c r="Q12" s="46">
        <v>94</v>
      </c>
      <c r="R12" s="46">
        <v>30</v>
      </c>
      <c r="S12" s="46">
        <v>9</v>
      </c>
      <c r="T12" s="6">
        <f t="shared" si="2"/>
        <v>204.5</v>
      </c>
      <c r="U12" s="2"/>
      <c r="AB12" s="1"/>
    </row>
    <row r="13" spans="1:28" ht="24" customHeight="1" x14ac:dyDescent="0.2">
      <c r="A13" s="18" t="s">
        <v>19</v>
      </c>
      <c r="B13" s="46">
        <v>97</v>
      </c>
      <c r="C13" s="46">
        <v>123</v>
      </c>
      <c r="D13" s="46">
        <v>41</v>
      </c>
      <c r="E13" s="46">
        <v>17</v>
      </c>
      <c r="F13" s="6">
        <f t="shared" si="0"/>
        <v>296</v>
      </c>
      <c r="G13" s="2">
        <f t="shared" ref="G13:G19" si="3">F10+F11+F12+F13</f>
        <v>1240</v>
      </c>
      <c r="H13" s="19" t="s">
        <v>7</v>
      </c>
      <c r="I13" s="46">
        <v>69</v>
      </c>
      <c r="J13" s="46">
        <v>109</v>
      </c>
      <c r="K13" s="46">
        <v>28</v>
      </c>
      <c r="L13" s="46">
        <v>5</v>
      </c>
      <c r="M13" s="6">
        <f t="shared" si="1"/>
        <v>212</v>
      </c>
      <c r="N13" s="2">
        <f t="shared" ref="N13:N18" si="4">M10+M11+M12+M13</f>
        <v>882.5</v>
      </c>
      <c r="O13" s="19" t="s">
        <v>33</v>
      </c>
      <c r="P13" s="46">
        <v>50</v>
      </c>
      <c r="Q13" s="46">
        <v>90</v>
      </c>
      <c r="R13" s="46">
        <v>19</v>
      </c>
      <c r="S13" s="46">
        <v>9</v>
      </c>
      <c r="T13" s="6">
        <f t="shared" si="2"/>
        <v>175.5</v>
      </c>
      <c r="U13" s="2">
        <f t="shared" ref="U13:U21" si="5">T10+T11+T12+T13</f>
        <v>743.5</v>
      </c>
      <c r="AB13" s="81">
        <v>212.5</v>
      </c>
    </row>
    <row r="14" spans="1:28" ht="24" customHeight="1" x14ac:dyDescent="0.2">
      <c r="A14" s="18" t="s">
        <v>21</v>
      </c>
      <c r="B14" s="46">
        <v>92</v>
      </c>
      <c r="C14" s="46">
        <v>138</v>
      </c>
      <c r="D14" s="46">
        <v>34</v>
      </c>
      <c r="E14" s="46">
        <v>22</v>
      </c>
      <c r="F14" s="6">
        <f t="shared" si="0"/>
        <v>307</v>
      </c>
      <c r="G14" s="2">
        <f t="shared" si="3"/>
        <v>1230</v>
      </c>
      <c r="H14" s="19" t="s">
        <v>9</v>
      </c>
      <c r="I14" s="46">
        <v>65</v>
      </c>
      <c r="J14" s="46">
        <v>114</v>
      </c>
      <c r="K14" s="46">
        <v>23</v>
      </c>
      <c r="L14" s="46">
        <v>7</v>
      </c>
      <c r="M14" s="6">
        <f t="shared" si="1"/>
        <v>210</v>
      </c>
      <c r="N14" s="2">
        <f t="shared" si="4"/>
        <v>872.5</v>
      </c>
      <c r="O14" s="19" t="s">
        <v>29</v>
      </c>
      <c r="P14" s="45">
        <v>34</v>
      </c>
      <c r="Q14" s="45">
        <v>86</v>
      </c>
      <c r="R14" s="45">
        <v>30</v>
      </c>
      <c r="S14" s="45">
        <v>4</v>
      </c>
      <c r="T14" s="6">
        <f t="shared" si="2"/>
        <v>173</v>
      </c>
      <c r="U14" s="2">
        <f t="shared" si="5"/>
        <v>720</v>
      </c>
      <c r="AB14" s="81">
        <v>226</v>
      </c>
    </row>
    <row r="15" spans="1:28" ht="24" customHeight="1" x14ac:dyDescent="0.2">
      <c r="A15" s="18" t="s">
        <v>23</v>
      </c>
      <c r="B15" s="46">
        <v>78</v>
      </c>
      <c r="C15" s="46">
        <v>123</v>
      </c>
      <c r="D15" s="46">
        <v>27</v>
      </c>
      <c r="E15" s="46">
        <v>14</v>
      </c>
      <c r="F15" s="6">
        <f t="shared" si="0"/>
        <v>251</v>
      </c>
      <c r="G15" s="2">
        <f t="shared" si="3"/>
        <v>1164.5</v>
      </c>
      <c r="H15" s="19" t="s">
        <v>12</v>
      </c>
      <c r="I15" s="46">
        <v>77</v>
      </c>
      <c r="J15" s="46">
        <v>108</v>
      </c>
      <c r="K15" s="46">
        <v>27</v>
      </c>
      <c r="L15" s="46">
        <v>6</v>
      </c>
      <c r="M15" s="6">
        <f t="shared" si="1"/>
        <v>215.5</v>
      </c>
      <c r="N15" s="2">
        <f t="shared" si="4"/>
        <v>842.5</v>
      </c>
      <c r="O15" s="18" t="s">
        <v>30</v>
      </c>
      <c r="P15" s="46">
        <v>41</v>
      </c>
      <c r="Q15" s="46">
        <v>79</v>
      </c>
      <c r="R15" s="46">
        <v>34</v>
      </c>
      <c r="S15" s="46">
        <v>5</v>
      </c>
      <c r="T15" s="6">
        <f t="shared" si="2"/>
        <v>180</v>
      </c>
      <c r="U15" s="2">
        <f t="shared" si="5"/>
        <v>733</v>
      </c>
      <c r="AB15" s="81">
        <v>233.5</v>
      </c>
    </row>
    <row r="16" spans="1:28" ht="24" customHeight="1" x14ac:dyDescent="0.2">
      <c r="A16" s="18" t="s">
        <v>39</v>
      </c>
      <c r="B16" s="46">
        <v>88</v>
      </c>
      <c r="C16" s="46">
        <v>121</v>
      </c>
      <c r="D16" s="46">
        <v>38</v>
      </c>
      <c r="E16" s="46">
        <v>8</v>
      </c>
      <c r="F16" s="6">
        <f t="shared" si="0"/>
        <v>261</v>
      </c>
      <c r="G16" s="2">
        <f t="shared" si="3"/>
        <v>1115</v>
      </c>
      <c r="H16" s="19" t="s">
        <v>15</v>
      </c>
      <c r="I16" s="46">
        <v>68</v>
      </c>
      <c r="J16" s="46">
        <v>120</v>
      </c>
      <c r="K16" s="46">
        <v>24</v>
      </c>
      <c r="L16" s="46">
        <v>7</v>
      </c>
      <c r="M16" s="6">
        <f t="shared" si="1"/>
        <v>219.5</v>
      </c>
      <c r="N16" s="2">
        <f t="shared" si="4"/>
        <v>857</v>
      </c>
      <c r="O16" s="19" t="s">
        <v>8</v>
      </c>
      <c r="P16" s="46">
        <v>39</v>
      </c>
      <c r="Q16" s="46">
        <v>84</v>
      </c>
      <c r="R16" s="46">
        <v>39</v>
      </c>
      <c r="S16" s="46">
        <v>3</v>
      </c>
      <c r="T16" s="6">
        <f t="shared" si="2"/>
        <v>189</v>
      </c>
      <c r="U16" s="2">
        <f t="shared" si="5"/>
        <v>717.5</v>
      </c>
      <c r="AB16" s="81">
        <v>234</v>
      </c>
    </row>
    <row r="17" spans="1:28" ht="24" customHeight="1" x14ac:dyDescent="0.2">
      <c r="A17" s="18" t="s">
        <v>40</v>
      </c>
      <c r="B17" s="46">
        <v>74</v>
      </c>
      <c r="C17" s="46">
        <v>111</v>
      </c>
      <c r="D17" s="46">
        <v>23</v>
      </c>
      <c r="E17" s="46">
        <v>13</v>
      </c>
      <c r="F17" s="6">
        <f t="shared" si="0"/>
        <v>226.5</v>
      </c>
      <c r="G17" s="2">
        <f t="shared" si="3"/>
        <v>1045.5</v>
      </c>
      <c r="H17" s="19" t="s">
        <v>18</v>
      </c>
      <c r="I17" s="46">
        <v>74</v>
      </c>
      <c r="J17" s="46">
        <v>124</v>
      </c>
      <c r="K17" s="46">
        <v>24</v>
      </c>
      <c r="L17" s="46">
        <v>10</v>
      </c>
      <c r="M17" s="6">
        <f t="shared" si="1"/>
        <v>234</v>
      </c>
      <c r="N17" s="2">
        <f t="shared" si="4"/>
        <v>879</v>
      </c>
      <c r="O17" s="19" t="s">
        <v>10</v>
      </c>
      <c r="P17" s="46">
        <v>31</v>
      </c>
      <c r="Q17" s="46">
        <v>77</v>
      </c>
      <c r="R17" s="46">
        <v>41</v>
      </c>
      <c r="S17" s="46">
        <v>1</v>
      </c>
      <c r="T17" s="6">
        <f t="shared" si="2"/>
        <v>177</v>
      </c>
      <c r="U17" s="2">
        <f t="shared" si="5"/>
        <v>719</v>
      </c>
      <c r="AB17" s="81">
        <v>248</v>
      </c>
    </row>
    <row r="18" spans="1:28" ht="24" customHeight="1" x14ac:dyDescent="0.2">
      <c r="A18" s="18" t="s">
        <v>41</v>
      </c>
      <c r="B18" s="46">
        <v>64</v>
      </c>
      <c r="C18" s="46">
        <v>127</v>
      </c>
      <c r="D18" s="46">
        <v>24</v>
      </c>
      <c r="E18" s="46">
        <v>11</v>
      </c>
      <c r="F18" s="6">
        <f t="shared" si="0"/>
        <v>234.5</v>
      </c>
      <c r="G18" s="2">
        <f t="shared" si="3"/>
        <v>973</v>
      </c>
      <c r="H18" s="19" t="s">
        <v>20</v>
      </c>
      <c r="I18" s="46">
        <v>68</v>
      </c>
      <c r="J18" s="46">
        <v>109</v>
      </c>
      <c r="K18" s="46">
        <v>19</v>
      </c>
      <c r="L18" s="46">
        <v>8</v>
      </c>
      <c r="M18" s="6">
        <f t="shared" si="1"/>
        <v>201</v>
      </c>
      <c r="N18" s="2">
        <f t="shared" si="4"/>
        <v>870</v>
      </c>
      <c r="O18" s="19" t="s">
        <v>13</v>
      </c>
      <c r="P18" s="46">
        <v>38</v>
      </c>
      <c r="Q18" s="46">
        <v>80</v>
      </c>
      <c r="R18" s="46">
        <v>34</v>
      </c>
      <c r="S18" s="46">
        <v>4</v>
      </c>
      <c r="T18" s="6">
        <f t="shared" si="2"/>
        <v>177</v>
      </c>
      <c r="U18" s="2">
        <f t="shared" si="5"/>
        <v>723</v>
      </c>
      <c r="AB18" s="81">
        <v>248</v>
      </c>
    </row>
    <row r="19" spans="1:28" ht="24" customHeight="1" thickBot="1" x14ac:dyDescent="0.25">
      <c r="A19" s="21" t="s">
        <v>42</v>
      </c>
      <c r="B19" s="47">
        <v>71</v>
      </c>
      <c r="C19" s="47">
        <v>119</v>
      </c>
      <c r="D19" s="47">
        <v>27</v>
      </c>
      <c r="E19" s="47">
        <v>11</v>
      </c>
      <c r="F19" s="7">
        <f t="shared" si="0"/>
        <v>236</v>
      </c>
      <c r="G19" s="3">
        <f t="shared" si="3"/>
        <v>958</v>
      </c>
      <c r="H19" s="20" t="s">
        <v>22</v>
      </c>
      <c r="I19" s="45">
        <v>73</v>
      </c>
      <c r="J19" s="45">
        <v>114</v>
      </c>
      <c r="K19" s="45">
        <v>24</v>
      </c>
      <c r="L19" s="45">
        <v>7</v>
      </c>
      <c r="M19" s="6">
        <f t="shared" si="1"/>
        <v>216</v>
      </c>
      <c r="N19" s="2">
        <f>M16+M17+M18+M19</f>
        <v>870.5</v>
      </c>
      <c r="O19" s="19" t="s">
        <v>16</v>
      </c>
      <c r="P19" s="46">
        <v>36</v>
      </c>
      <c r="Q19" s="46">
        <v>82</v>
      </c>
      <c r="R19" s="46">
        <v>40</v>
      </c>
      <c r="S19" s="46">
        <v>2</v>
      </c>
      <c r="T19" s="6">
        <f t="shared" si="2"/>
        <v>185</v>
      </c>
      <c r="U19" s="2">
        <f t="shared" si="5"/>
        <v>728</v>
      </c>
      <c r="AB19" s="81">
        <v>262</v>
      </c>
    </row>
    <row r="20" spans="1:28" ht="24" customHeight="1" x14ac:dyDescent="0.2">
      <c r="A20" s="19" t="s">
        <v>27</v>
      </c>
      <c r="B20" s="45">
        <v>64</v>
      </c>
      <c r="C20" s="45">
        <v>117</v>
      </c>
      <c r="D20" s="45">
        <v>24</v>
      </c>
      <c r="E20" s="45">
        <v>7</v>
      </c>
      <c r="F20" s="8">
        <f t="shared" si="0"/>
        <v>214.5</v>
      </c>
      <c r="G20" s="35"/>
      <c r="H20" s="19" t="s">
        <v>24</v>
      </c>
      <c r="I20" s="46">
        <v>74</v>
      </c>
      <c r="J20" s="46">
        <v>124</v>
      </c>
      <c r="K20" s="46">
        <v>21</v>
      </c>
      <c r="L20" s="46">
        <v>9</v>
      </c>
      <c r="M20" s="8">
        <f t="shared" si="1"/>
        <v>225.5</v>
      </c>
      <c r="N20" s="2">
        <f>M17+M18+M19+M20</f>
        <v>876.5</v>
      </c>
      <c r="O20" s="19" t="s">
        <v>45</v>
      </c>
      <c r="P20" s="45">
        <v>37</v>
      </c>
      <c r="Q20" s="45">
        <v>78</v>
      </c>
      <c r="R20" s="45">
        <v>38</v>
      </c>
      <c r="S20" s="45">
        <v>4</v>
      </c>
      <c r="T20" s="8">
        <f t="shared" si="2"/>
        <v>182.5</v>
      </c>
      <c r="U20" s="2">
        <f t="shared" si="5"/>
        <v>721.5</v>
      </c>
      <c r="AB20" s="81">
        <v>275</v>
      </c>
    </row>
    <row r="21" spans="1:28" ht="24" customHeight="1" thickBot="1" x14ac:dyDescent="0.25">
      <c r="A21" s="19" t="s">
        <v>28</v>
      </c>
      <c r="B21" s="46">
        <v>59</v>
      </c>
      <c r="C21" s="46">
        <v>109</v>
      </c>
      <c r="D21" s="46">
        <v>29</v>
      </c>
      <c r="E21" s="46">
        <v>11</v>
      </c>
      <c r="F21" s="6">
        <f t="shared" si="0"/>
        <v>224</v>
      </c>
      <c r="G21" s="36"/>
      <c r="H21" s="20" t="s">
        <v>25</v>
      </c>
      <c r="I21" s="46">
        <v>70</v>
      </c>
      <c r="J21" s="46">
        <v>117</v>
      </c>
      <c r="K21" s="46">
        <v>16</v>
      </c>
      <c r="L21" s="46">
        <v>13</v>
      </c>
      <c r="M21" s="6">
        <f t="shared" si="1"/>
        <v>216.5</v>
      </c>
      <c r="N21" s="2">
        <f>M18+M19+M20+M21</f>
        <v>859</v>
      </c>
      <c r="O21" s="21" t="s">
        <v>46</v>
      </c>
      <c r="P21" s="47">
        <v>34</v>
      </c>
      <c r="Q21" s="47">
        <v>80</v>
      </c>
      <c r="R21" s="47">
        <v>41</v>
      </c>
      <c r="S21" s="47">
        <v>5</v>
      </c>
      <c r="T21" s="7">
        <f t="shared" si="2"/>
        <v>191.5</v>
      </c>
      <c r="U21" s="3">
        <f t="shared" si="5"/>
        <v>736</v>
      </c>
      <c r="AB21" s="81">
        <v>276</v>
      </c>
    </row>
    <row r="22" spans="1:28" ht="24" customHeight="1" thickBot="1" x14ac:dyDescent="0.25">
      <c r="A22" s="19" t="s">
        <v>1</v>
      </c>
      <c r="B22" s="46">
        <v>41</v>
      </c>
      <c r="C22" s="46">
        <v>92</v>
      </c>
      <c r="D22" s="46">
        <v>26</v>
      </c>
      <c r="E22" s="46">
        <v>8</v>
      </c>
      <c r="F22" s="6">
        <f t="shared" si="0"/>
        <v>184.5</v>
      </c>
      <c r="G22" s="2"/>
      <c r="H22" s="21" t="s">
        <v>26</v>
      </c>
      <c r="I22" s="47">
        <v>78</v>
      </c>
      <c r="J22" s="47">
        <v>124</v>
      </c>
      <c r="K22" s="47">
        <v>22</v>
      </c>
      <c r="L22" s="47">
        <v>11</v>
      </c>
      <c r="M22" s="6">
        <f t="shared" si="1"/>
        <v>234.5</v>
      </c>
      <c r="N22" s="3">
        <f>M19+M20+M21+M22</f>
        <v>892.5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1240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892.5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743.5</v>
      </c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65</v>
      </c>
      <c r="G24" s="88"/>
      <c r="H24" s="169"/>
      <c r="I24" s="170"/>
      <c r="J24" s="82" t="s">
        <v>73</v>
      </c>
      <c r="K24" s="86"/>
      <c r="L24" s="86"/>
      <c r="M24" s="87" t="s">
        <v>93</v>
      </c>
      <c r="N24" s="88"/>
      <c r="O24" s="169"/>
      <c r="P24" s="170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8" t="str">
        <f>'G-1'!D5:H5</f>
        <v>CALLE 42 X CARRERA 24</v>
      </c>
      <c r="E5" s="208"/>
      <c r="F5" s="208"/>
      <c r="G5" s="208"/>
      <c r="H5" s="208"/>
      <c r="I5" s="206" t="s">
        <v>53</v>
      </c>
      <c r="J5" s="206"/>
      <c r="K5" s="206"/>
      <c r="L5" s="183">
        <f>'G-1'!L5:N5</f>
        <v>1423</v>
      </c>
      <c r="M5" s="183"/>
      <c r="N5" s="183"/>
      <c r="O5" s="50"/>
      <c r="P5" s="206" t="s">
        <v>57</v>
      </c>
      <c r="Q5" s="206"/>
      <c r="R5" s="206"/>
      <c r="S5" s="183" t="s">
        <v>134</v>
      </c>
      <c r="T5" s="183"/>
      <c r="U5" s="183"/>
    </row>
    <row r="6" spans="1:28" ht="12.75" customHeight="1" x14ac:dyDescent="0.2">
      <c r="A6" s="206" t="s">
        <v>55</v>
      </c>
      <c r="B6" s="206"/>
      <c r="C6" s="206"/>
      <c r="D6" s="192" t="s">
        <v>150</v>
      </c>
      <c r="E6" s="192"/>
      <c r="F6" s="192"/>
      <c r="G6" s="192"/>
      <c r="H6" s="192"/>
      <c r="I6" s="206" t="s">
        <v>59</v>
      </c>
      <c r="J6" s="206"/>
      <c r="K6" s="206"/>
      <c r="L6" s="215">
        <v>2</v>
      </c>
      <c r="M6" s="215"/>
      <c r="N6" s="215"/>
      <c r="O6" s="54"/>
      <c r="P6" s="206" t="s">
        <v>58</v>
      </c>
      <c r="Q6" s="206"/>
      <c r="R6" s="206"/>
      <c r="S6" s="209">
        <f>'G-1'!S6:U6</f>
        <v>42870</v>
      </c>
      <c r="T6" s="209"/>
      <c r="U6" s="209"/>
    </row>
    <row r="7" spans="1:28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61</v>
      </c>
      <c r="C10" s="61">
        <v>105</v>
      </c>
      <c r="D10" s="61">
        <v>6</v>
      </c>
      <c r="E10" s="61">
        <v>5</v>
      </c>
      <c r="F10" s="62">
        <f t="shared" ref="F10:F22" si="0">B10*0.5+C10*1+D10*2+E10*2.5</f>
        <v>160</v>
      </c>
      <c r="G10" s="63"/>
      <c r="H10" s="64" t="s">
        <v>4</v>
      </c>
      <c r="I10" s="46">
        <v>49</v>
      </c>
      <c r="J10" s="46">
        <v>167</v>
      </c>
      <c r="K10" s="46">
        <v>7</v>
      </c>
      <c r="L10" s="46">
        <v>7</v>
      </c>
      <c r="M10" s="62">
        <f t="shared" ref="M10:M22" si="1">I10*0.5+J10*1+K10*2+L10*2.5</f>
        <v>223</v>
      </c>
      <c r="N10" s="65">
        <f>F20+F21+F22+M10</f>
        <v>756.5</v>
      </c>
      <c r="O10" s="64" t="s">
        <v>43</v>
      </c>
      <c r="P10" s="46">
        <v>47</v>
      </c>
      <c r="Q10" s="46">
        <v>109</v>
      </c>
      <c r="R10" s="46">
        <v>7</v>
      </c>
      <c r="S10" s="46">
        <v>4</v>
      </c>
      <c r="T10" s="62">
        <f t="shared" ref="T10:T21" si="2">P10*0.5+Q10*1+R10*2+S10*2.5</f>
        <v>156.5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56</v>
      </c>
      <c r="C11" s="61">
        <v>97</v>
      </c>
      <c r="D11" s="61">
        <v>7</v>
      </c>
      <c r="E11" s="61">
        <v>4</v>
      </c>
      <c r="F11" s="62">
        <f t="shared" si="0"/>
        <v>149</v>
      </c>
      <c r="G11" s="63"/>
      <c r="H11" s="64" t="s">
        <v>5</v>
      </c>
      <c r="I11" s="46">
        <v>36</v>
      </c>
      <c r="J11" s="46">
        <v>204</v>
      </c>
      <c r="K11" s="46">
        <v>8</v>
      </c>
      <c r="L11" s="46">
        <v>7</v>
      </c>
      <c r="M11" s="62">
        <f t="shared" si="1"/>
        <v>255.5</v>
      </c>
      <c r="N11" s="65">
        <f>F21+F22+M10+M11</f>
        <v>849</v>
      </c>
      <c r="O11" s="64" t="s">
        <v>44</v>
      </c>
      <c r="P11" s="46">
        <v>39</v>
      </c>
      <c r="Q11" s="46">
        <v>116</v>
      </c>
      <c r="R11" s="46">
        <v>6</v>
      </c>
      <c r="S11" s="46">
        <v>6</v>
      </c>
      <c r="T11" s="62">
        <f t="shared" si="2"/>
        <v>162.5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50</v>
      </c>
      <c r="C12" s="61">
        <v>55</v>
      </c>
      <c r="D12" s="61">
        <v>8</v>
      </c>
      <c r="E12" s="61">
        <v>7</v>
      </c>
      <c r="F12" s="62">
        <f t="shared" si="0"/>
        <v>113.5</v>
      </c>
      <c r="G12" s="63"/>
      <c r="H12" s="64" t="s">
        <v>6</v>
      </c>
      <c r="I12" s="46">
        <v>43</v>
      </c>
      <c r="J12" s="46">
        <v>161</v>
      </c>
      <c r="K12" s="46">
        <v>6</v>
      </c>
      <c r="L12" s="46">
        <v>4</v>
      </c>
      <c r="M12" s="62">
        <f t="shared" si="1"/>
        <v>204.5</v>
      </c>
      <c r="N12" s="63">
        <f>F22+M10+M11+M12</f>
        <v>859.5</v>
      </c>
      <c r="O12" s="64" t="s">
        <v>32</v>
      </c>
      <c r="P12" s="46">
        <v>76</v>
      </c>
      <c r="Q12" s="46">
        <v>162</v>
      </c>
      <c r="R12" s="46">
        <v>5</v>
      </c>
      <c r="S12" s="46">
        <v>7</v>
      </c>
      <c r="T12" s="62">
        <f t="shared" si="2"/>
        <v>227.5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41</v>
      </c>
      <c r="C13" s="61">
        <v>87</v>
      </c>
      <c r="D13" s="61">
        <v>5</v>
      </c>
      <c r="E13" s="61">
        <v>5</v>
      </c>
      <c r="F13" s="62">
        <f t="shared" si="0"/>
        <v>130</v>
      </c>
      <c r="G13" s="63">
        <f t="shared" ref="G13:G19" si="3">F10+F11+F12+F13</f>
        <v>552.5</v>
      </c>
      <c r="H13" s="64" t="s">
        <v>7</v>
      </c>
      <c r="I13" s="46">
        <v>51</v>
      </c>
      <c r="J13" s="46">
        <v>175</v>
      </c>
      <c r="K13" s="46">
        <v>7</v>
      </c>
      <c r="L13" s="46">
        <v>4</v>
      </c>
      <c r="M13" s="62">
        <f t="shared" si="1"/>
        <v>224.5</v>
      </c>
      <c r="N13" s="63">
        <f t="shared" ref="N13:N18" si="4">M10+M11+M12+M13</f>
        <v>907.5</v>
      </c>
      <c r="O13" s="64" t="s">
        <v>33</v>
      </c>
      <c r="P13" s="46">
        <v>67</v>
      </c>
      <c r="Q13" s="46">
        <v>178</v>
      </c>
      <c r="R13" s="46">
        <v>8</v>
      </c>
      <c r="S13" s="46">
        <v>7</v>
      </c>
      <c r="T13" s="62">
        <f t="shared" si="2"/>
        <v>245</v>
      </c>
      <c r="U13" s="63">
        <f t="shared" ref="U13:U21" si="5">T10+T11+T12+T13</f>
        <v>791.5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37</v>
      </c>
      <c r="C14" s="61">
        <v>99</v>
      </c>
      <c r="D14" s="61">
        <v>4</v>
      </c>
      <c r="E14" s="61">
        <v>7</v>
      </c>
      <c r="F14" s="62">
        <f t="shared" si="0"/>
        <v>143</v>
      </c>
      <c r="G14" s="63">
        <f t="shared" si="3"/>
        <v>535.5</v>
      </c>
      <c r="H14" s="64" t="s">
        <v>9</v>
      </c>
      <c r="I14" s="46">
        <v>43</v>
      </c>
      <c r="J14" s="46">
        <v>154</v>
      </c>
      <c r="K14" s="46">
        <v>5</v>
      </c>
      <c r="L14" s="46">
        <v>1</v>
      </c>
      <c r="M14" s="62">
        <f t="shared" si="1"/>
        <v>188</v>
      </c>
      <c r="N14" s="63">
        <f t="shared" si="4"/>
        <v>872.5</v>
      </c>
      <c r="O14" s="64" t="s">
        <v>29</v>
      </c>
      <c r="P14" s="45">
        <v>56</v>
      </c>
      <c r="Q14" s="45">
        <v>110</v>
      </c>
      <c r="R14" s="45">
        <v>6</v>
      </c>
      <c r="S14" s="45">
        <v>12</v>
      </c>
      <c r="T14" s="62">
        <f t="shared" si="2"/>
        <v>180</v>
      </c>
      <c r="U14" s="63">
        <f t="shared" si="5"/>
        <v>815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43</v>
      </c>
      <c r="C15" s="61">
        <v>161</v>
      </c>
      <c r="D15" s="61">
        <v>10</v>
      </c>
      <c r="E15" s="61">
        <v>7</v>
      </c>
      <c r="F15" s="62">
        <f t="shared" si="0"/>
        <v>220</v>
      </c>
      <c r="G15" s="63">
        <f t="shared" si="3"/>
        <v>606.5</v>
      </c>
      <c r="H15" s="64" t="s">
        <v>12</v>
      </c>
      <c r="I15" s="46">
        <v>37</v>
      </c>
      <c r="J15" s="46">
        <v>124</v>
      </c>
      <c r="K15" s="46">
        <v>4</v>
      </c>
      <c r="L15" s="46">
        <v>5</v>
      </c>
      <c r="M15" s="62">
        <f t="shared" si="1"/>
        <v>163</v>
      </c>
      <c r="N15" s="63">
        <f t="shared" si="4"/>
        <v>780</v>
      </c>
      <c r="O15" s="60" t="s">
        <v>30</v>
      </c>
      <c r="P15" s="46">
        <v>92</v>
      </c>
      <c r="Q15" s="46">
        <v>178</v>
      </c>
      <c r="R15" s="46">
        <v>2</v>
      </c>
      <c r="S15" s="46">
        <v>6</v>
      </c>
      <c r="T15" s="62">
        <f t="shared" si="2"/>
        <v>243</v>
      </c>
      <c r="U15" s="63">
        <f t="shared" si="5"/>
        <v>895.5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35</v>
      </c>
      <c r="C16" s="61">
        <v>164</v>
      </c>
      <c r="D16" s="61">
        <v>4</v>
      </c>
      <c r="E16" s="61">
        <v>7</v>
      </c>
      <c r="F16" s="62">
        <f t="shared" si="0"/>
        <v>207</v>
      </c>
      <c r="G16" s="63">
        <f t="shared" si="3"/>
        <v>700</v>
      </c>
      <c r="H16" s="64" t="s">
        <v>15</v>
      </c>
      <c r="I16" s="46">
        <v>38</v>
      </c>
      <c r="J16" s="46">
        <v>127</v>
      </c>
      <c r="K16" s="46">
        <v>5</v>
      </c>
      <c r="L16" s="46">
        <v>4</v>
      </c>
      <c r="M16" s="62">
        <f t="shared" si="1"/>
        <v>166</v>
      </c>
      <c r="N16" s="63">
        <f t="shared" si="4"/>
        <v>741.5</v>
      </c>
      <c r="O16" s="64" t="s">
        <v>8</v>
      </c>
      <c r="P16" s="46">
        <v>84</v>
      </c>
      <c r="Q16" s="46">
        <v>171</v>
      </c>
      <c r="R16" s="46">
        <v>4</v>
      </c>
      <c r="S16" s="46">
        <v>5</v>
      </c>
      <c r="T16" s="62">
        <f t="shared" si="2"/>
        <v>233.5</v>
      </c>
      <c r="U16" s="63">
        <f t="shared" si="5"/>
        <v>901.5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41</v>
      </c>
      <c r="C17" s="61">
        <v>170</v>
      </c>
      <c r="D17" s="61">
        <v>3</v>
      </c>
      <c r="E17" s="61">
        <v>3</v>
      </c>
      <c r="F17" s="62">
        <f t="shared" si="0"/>
        <v>204</v>
      </c>
      <c r="G17" s="63">
        <f t="shared" si="3"/>
        <v>774</v>
      </c>
      <c r="H17" s="64" t="s">
        <v>18</v>
      </c>
      <c r="I17" s="46">
        <v>33</v>
      </c>
      <c r="J17" s="46">
        <v>129</v>
      </c>
      <c r="K17" s="46">
        <v>3</v>
      </c>
      <c r="L17" s="46">
        <v>5</v>
      </c>
      <c r="M17" s="62">
        <f t="shared" si="1"/>
        <v>164</v>
      </c>
      <c r="N17" s="63">
        <f t="shared" si="4"/>
        <v>681</v>
      </c>
      <c r="O17" s="64" t="s">
        <v>10</v>
      </c>
      <c r="P17" s="46">
        <v>87</v>
      </c>
      <c r="Q17" s="46">
        <v>162</v>
      </c>
      <c r="R17" s="46">
        <v>9</v>
      </c>
      <c r="S17" s="46">
        <v>9</v>
      </c>
      <c r="T17" s="62">
        <f t="shared" si="2"/>
        <v>246</v>
      </c>
      <c r="U17" s="63">
        <f t="shared" si="5"/>
        <v>902.5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28</v>
      </c>
      <c r="C18" s="61">
        <v>146</v>
      </c>
      <c r="D18" s="61">
        <v>2</v>
      </c>
      <c r="E18" s="61">
        <v>6</v>
      </c>
      <c r="F18" s="62">
        <f t="shared" si="0"/>
        <v>179</v>
      </c>
      <c r="G18" s="63">
        <f t="shared" si="3"/>
        <v>810</v>
      </c>
      <c r="H18" s="64" t="s">
        <v>20</v>
      </c>
      <c r="I18" s="46">
        <v>37</v>
      </c>
      <c r="J18" s="46">
        <v>148</v>
      </c>
      <c r="K18" s="46">
        <v>4</v>
      </c>
      <c r="L18" s="46">
        <v>4</v>
      </c>
      <c r="M18" s="62">
        <f t="shared" si="1"/>
        <v>184.5</v>
      </c>
      <c r="N18" s="63">
        <f t="shared" si="4"/>
        <v>677.5</v>
      </c>
      <c r="O18" s="64" t="s">
        <v>13</v>
      </c>
      <c r="P18" s="46">
        <v>85</v>
      </c>
      <c r="Q18" s="46">
        <v>161</v>
      </c>
      <c r="R18" s="46">
        <v>4</v>
      </c>
      <c r="S18" s="46">
        <v>2</v>
      </c>
      <c r="T18" s="62">
        <f t="shared" si="2"/>
        <v>216.5</v>
      </c>
      <c r="U18" s="63">
        <f t="shared" si="5"/>
        <v>939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38</v>
      </c>
      <c r="C19" s="69">
        <v>142</v>
      </c>
      <c r="D19" s="69">
        <v>9</v>
      </c>
      <c r="E19" s="69">
        <v>11</v>
      </c>
      <c r="F19" s="70">
        <f t="shared" si="0"/>
        <v>206.5</v>
      </c>
      <c r="G19" s="71">
        <f t="shared" si="3"/>
        <v>796.5</v>
      </c>
      <c r="H19" s="72" t="s">
        <v>22</v>
      </c>
      <c r="I19" s="45">
        <v>42</v>
      </c>
      <c r="J19" s="45">
        <v>155</v>
      </c>
      <c r="K19" s="45">
        <v>3</v>
      </c>
      <c r="L19" s="45">
        <v>3</v>
      </c>
      <c r="M19" s="62">
        <f t="shared" si="1"/>
        <v>189.5</v>
      </c>
      <c r="N19" s="63">
        <f>M16+M17+M18+M19</f>
        <v>704</v>
      </c>
      <c r="O19" s="64" t="s">
        <v>16</v>
      </c>
      <c r="P19" s="46">
        <v>76</v>
      </c>
      <c r="Q19" s="46">
        <v>174</v>
      </c>
      <c r="R19" s="46">
        <v>4</v>
      </c>
      <c r="S19" s="46">
        <v>5</v>
      </c>
      <c r="T19" s="62">
        <f t="shared" si="2"/>
        <v>232.5</v>
      </c>
      <c r="U19" s="63">
        <f t="shared" si="5"/>
        <v>928.5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26</v>
      </c>
      <c r="C20" s="67">
        <v>134</v>
      </c>
      <c r="D20" s="67">
        <v>3</v>
      </c>
      <c r="E20" s="67">
        <v>4</v>
      </c>
      <c r="F20" s="73">
        <f t="shared" si="0"/>
        <v>163</v>
      </c>
      <c r="G20" s="74"/>
      <c r="H20" s="64" t="s">
        <v>24</v>
      </c>
      <c r="I20" s="46">
        <v>50</v>
      </c>
      <c r="J20" s="46">
        <v>151</v>
      </c>
      <c r="K20" s="46">
        <v>3</v>
      </c>
      <c r="L20" s="46">
        <v>9</v>
      </c>
      <c r="M20" s="73">
        <f t="shared" si="1"/>
        <v>204.5</v>
      </c>
      <c r="N20" s="63">
        <f>M17+M18+M19+M20</f>
        <v>742.5</v>
      </c>
      <c r="O20" s="64" t="s">
        <v>45</v>
      </c>
      <c r="P20" s="45">
        <v>70</v>
      </c>
      <c r="Q20" s="45">
        <v>159</v>
      </c>
      <c r="R20" s="45">
        <v>5</v>
      </c>
      <c r="S20" s="45">
        <v>3</v>
      </c>
      <c r="T20" s="73">
        <f t="shared" si="2"/>
        <v>211.5</v>
      </c>
      <c r="U20" s="63">
        <f t="shared" si="5"/>
        <v>906.5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30</v>
      </c>
      <c r="C21" s="61">
        <v>156</v>
      </c>
      <c r="D21" s="61">
        <v>4</v>
      </c>
      <c r="E21" s="61">
        <v>6</v>
      </c>
      <c r="F21" s="62">
        <f t="shared" si="0"/>
        <v>194</v>
      </c>
      <c r="G21" s="75"/>
      <c r="H21" s="72" t="s">
        <v>25</v>
      </c>
      <c r="I21" s="46">
        <v>44</v>
      </c>
      <c r="J21" s="46">
        <v>164</v>
      </c>
      <c r="K21" s="46">
        <v>5</v>
      </c>
      <c r="L21" s="46">
        <v>6</v>
      </c>
      <c r="M21" s="62">
        <f t="shared" si="1"/>
        <v>211</v>
      </c>
      <c r="N21" s="63">
        <f>M18+M19+M20+M21</f>
        <v>789.5</v>
      </c>
      <c r="O21" s="68" t="s">
        <v>46</v>
      </c>
      <c r="P21" s="47">
        <v>68</v>
      </c>
      <c r="Q21" s="47">
        <v>148</v>
      </c>
      <c r="R21" s="47">
        <v>3</v>
      </c>
      <c r="S21" s="47">
        <v>4</v>
      </c>
      <c r="T21" s="70">
        <f t="shared" si="2"/>
        <v>198</v>
      </c>
      <c r="U21" s="71">
        <f t="shared" si="5"/>
        <v>858.5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27</v>
      </c>
      <c r="C22" s="61">
        <v>148</v>
      </c>
      <c r="D22" s="61">
        <v>5</v>
      </c>
      <c r="E22" s="61">
        <v>2</v>
      </c>
      <c r="F22" s="62">
        <f t="shared" si="0"/>
        <v>176.5</v>
      </c>
      <c r="G22" s="63"/>
      <c r="H22" s="68" t="s">
        <v>26</v>
      </c>
      <c r="I22" s="47">
        <v>37</v>
      </c>
      <c r="J22" s="47">
        <v>187</v>
      </c>
      <c r="K22" s="47">
        <v>9</v>
      </c>
      <c r="L22" s="47">
        <v>5</v>
      </c>
      <c r="M22" s="62">
        <f t="shared" si="1"/>
        <v>236</v>
      </c>
      <c r="N22" s="71">
        <f>M19+M20+M21+M22</f>
        <v>841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810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907.5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939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73</v>
      </c>
      <c r="D24" s="86"/>
      <c r="E24" s="86"/>
      <c r="F24" s="87" t="s">
        <v>87</v>
      </c>
      <c r="G24" s="88"/>
      <c r="H24" s="198"/>
      <c r="I24" s="199"/>
      <c r="J24" s="83" t="s">
        <v>73</v>
      </c>
      <c r="K24" s="86"/>
      <c r="L24" s="86"/>
      <c r="M24" s="87" t="s">
        <v>76</v>
      </c>
      <c r="N24" s="88"/>
      <c r="O24" s="198"/>
      <c r="P24" s="199"/>
      <c r="Q24" s="83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V27" sqref="V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0" t="s">
        <v>62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7" t="s">
        <v>54</v>
      </c>
      <c r="B5" s="177"/>
      <c r="C5" s="177"/>
      <c r="D5" s="26"/>
      <c r="E5" s="182" t="str">
        <f>'G-1'!E4:H4</f>
        <v>DE OBRA</v>
      </c>
      <c r="F5" s="182"/>
      <c r="G5" s="182"/>
      <c r="H5" s="18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2" t="str">
        <f>'G-1'!D5:H5</f>
        <v>CALLE 42 X CARRERA 24</v>
      </c>
      <c r="E6" s="182"/>
      <c r="F6" s="182"/>
      <c r="G6" s="182"/>
      <c r="H6" s="182"/>
      <c r="I6" s="178" t="s">
        <v>53</v>
      </c>
      <c r="J6" s="178"/>
      <c r="K6" s="178"/>
      <c r="L6" s="183">
        <f>'G-1'!L5:N5</f>
        <v>1423</v>
      </c>
      <c r="M6" s="183"/>
      <c r="N6" s="183"/>
      <c r="O6" s="12"/>
      <c r="P6" s="178" t="s">
        <v>58</v>
      </c>
      <c r="Q6" s="178"/>
      <c r="R6" s="178"/>
      <c r="S6" s="217">
        <f>'G-1'!S6:U6</f>
        <v>42870</v>
      </c>
      <c r="T6" s="217"/>
      <c r="U6" s="217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7" t="s">
        <v>34</v>
      </c>
      <c r="C8" s="188"/>
      <c r="D8" s="188"/>
      <c r="E8" s="189"/>
      <c r="F8" s="185" t="s">
        <v>35</v>
      </c>
      <c r="G8" s="185" t="s">
        <v>37</v>
      </c>
      <c r="H8" s="185" t="s">
        <v>36</v>
      </c>
      <c r="I8" s="187" t="s">
        <v>34</v>
      </c>
      <c r="J8" s="188"/>
      <c r="K8" s="188"/>
      <c r="L8" s="189"/>
      <c r="M8" s="185" t="s">
        <v>35</v>
      </c>
      <c r="N8" s="185" t="s">
        <v>37</v>
      </c>
      <c r="O8" s="185" t="s">
        <v>36</v>
      </c>
      <c r="P8" s="187" t="s">
        <v>34</v>
      </c>
      <c r="Q8" s="188"/>
      <c r="R8" s="188"/>
      <c r="S8" s="189"/>
      <c r="T8" s="185" t="s">
        <v>35</v>
      </c>
      <c r="U8" s="185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'G-1'!B10+'G-2'!B10+'G-3'!B10</f>
        <v>205</v>
      </c>
      <c r="C10" s="46">
        <f>'G-1'!C10+'G-2'!C10+'G-3'!C10</f>
        <v>297</v>
      </c>
      <c r="D10" s="46">
        <f>'G-1'!D10+'G-2'!D10+'G-3'!D10</f>
        <v>67</v>
      </c>
      <c r="E10" s="46">
        <f>'G-1'!E10+'G-2'!E10+'G-3'!E10</f>
        <v>15</v>
      </c>
      <c r="F10" s="6">
        <f t="shared" ref="F10:F22" si="0">B10*0.5+C10*1+D10*2+E10*2.5</f>
        <v>571</v>
      </c>
      <c r="G10" s="2"/>
      <c r="H10" s="19" t="s">
        <v>4</v>
      </c>
      <c r="I10" s="46">
        <f>'G-1'!I10+'G-2'!I10+'G-3'!I10</f>
        <v>161</v>
      </c>
      <c r="J10" s="46">
        <f>'G-1'!J10+'G-2'!J10+'G-3'!J10</f>
        <v>362</v>
      </c>
      <c r="K10" s="46">
        <f>'G-1'!K10+'G-2'!K10+'G-3'!K10</f>
        <v>54</v>
      </c>
      <c r="L10" s="46">
        <f>'G-1'!L10+'G-2'!L10+'G-3'!L10</f>
        <v>20</v>
      </c>
      <c r="M10" s="6">
        <f t="shared" ref="M10:M22" si="1">I10*0.5+J10*1+K10*2+L10*2.5</f>
        <v>600.5</v>
      </c>
      <c r="N10" s="9">
        <f>F20+F21+F22+M10</f>
        <v>2159</v>
      </c>
      <c r="O10" s="19" t="s">
        <v>43</v>
      </c>
      <c r="P10" s="46">
        <f>'G-1'!P10+'G-2'!P10+'G-3'!P10</f>
        <v>161</v>
      </c>
      <c r="Q10" s="46">
        <f>'G-1'!Q10+'G-2'!Q10+'G-3'!Q10</f>
        <v>300</v>
      </c>
      <c r="R10" s="46">
        <f>'G-1'!R10+'G-2'!R10+'G-3'!R10</f>
        <v>56</v>
      </c>
      <c r="S10" s="46">
        <f>'G-1'!S10+'G-2'!S10+'G-3'!S10</f>
        <v>19</v>
      </c>
      <c r="T10" s="6">
        <f t="shared" ref="T10:T21" si="2">P10*0.5+Q10*1+R10*2+S10*2.5</f>
        <v>540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198</v>
      </c>
      <c r="C11" s="46">
        <f>'G-1'!C11+'G-2'!C11+'G-3'!C11</f>
        <v>277</v>
      </c>
      <c r="D11" s="46">
        <f>'G-1'!D11+'G-2'!D11+'G-3'!D11</f>
        <v>75</v>
      </c>
      <c r="E11" s="46">
        <f>'G-1'!E11+'G-2'!E11+'G-3'!E11</f>
        <v>20</v>
      </c>
      <c r="F11" s="6">
        <f t="shared" si="0"/>
        <v>576</v>
      </c>
      <c r="G11" s="2"/>
      <c r="H11" s="19" t="s">
        <v>5</v>
      </c>
      <c r="I11" s="46">
        <f>'G-1'!I11+'G-2'!I11+'G-3'!I11</f>
        <v>140</v>
      </c>
      <c r="J11" s="46">
        <f>'G-1'!J11+'G-2'!J11+'G-3'!J11</f>
        <v>425</v>
      </c>
      <c r="K11" s="46">
        <f>'G-1'!K11+'G-2'!K11+'G-3'!K11</f>
        <v>56</v>
      </c>
      <c r="L11" s="46">
        <f>'G-1'!L11+'G-2'!L11+'G-3'!L11</f>
        <v>22</v>
      </c>
      <c r="M11" s="6">
        <f t="shared" si="1"/>
        <v>662</v>
      </c>
      <c r="N11" s="9">
        <f>F21+F22+M10+M11</f>
        <v>2320</v>
      </c>
      <c r="O11" s="19" t="s">
        <v>44</v>
      </c>
      <c r="P11" s="46">
        <f>'G-1'!P11+'G-2'!P11+'G-3'!P11</f>
        <v>149</v>
      </c>
      <c r="Q11" s="46">
        <f>'G-1'!Q11+'G-2'!Q11+'G-3'!Q11</f>
        <v>304</v>
      </c>
      <c r="R11" s="46">
        <f>'G-1'!R11+'G-2'!R11+'G-3'!R11</f>
        <v>66</v>
      </c>
      <c r="S11" s="46">
        <f>'G-1'!S11+'G-2'!S11+'G-3'!S11</f>
        <v>17</v>
      </c>
      <c r="T11" s="6">
        <f t="shared" si="2"/>
        <v>553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186</v>
      </c>
      <c r="C12" s="46">
        <f>'G-1'!C12+'G-2'!C12+'G-3'!C12</f>
        <v>278</v>
      </c>
      <c r="D12" s="46">
        <f>'G-1'!D12+'G-2'!D12+'G-3'!D12</f>
        <v>70</v>
      </c>
      <c r="E12" s="46">
        <f>'G-1'!E12+'G-2'!E12+'G-3'!E12</f>
        <v>20</v>
      </c>
      <c r="F12" s="6">
        <f t="shared" si="0"/>
        <v>561</v>
      </c>
      <c r="G12" s="2"/>
      <c r="H12" s="19" t="s">
        <v>6</v>
      </c>
      <c r="I12" s="46">
        <f>'G-1'!I12+'G-2'!I12+'G-3'!I12</f>
        <v>168</v>
      </c>
      <c r="J12" s="46">
        <f>'G-1'!J12+'G-2'!J12+'G-3'!J12</f>
        <v>358</v>
      </c>
      <c r="K12" s="46">
        <f>'G-1'!K12+'G-2'!K12+'G-3'!K12</f>
        <v>48</v>
      </c>
      <c r="L12" s="46">
        <f>'G-1'!L12+'G-2'!L12+'G-3'!L12</f>
        <v>19</v>
      </c>
      <c r="M12" s="6">
        <f t="shared" si="1"/>
        <v>585.5</v>
      </c>
      <c r="N12" s="2">
        <f>F22+M10+M11+M12</f>
        <v>2348</v>
      </c>
      <c r="O12" s="19" t="s">
        <v>32</v>
      </c>
      <c r="P12" s="46">
        <f>'G-1'!P12+'G-2'!P12+'G-3'!P12</f>
        <v>200</v>
      </c>
      <c r="Q12" s="46">
        <f>'G-1'!Q12+'G-2'!Q12+'G-3'!Q12</f>
        <v>360</v>
      </c>
      <c r="R12" s="46">
        <f>'G-1'!R12+'G-2'!R12+'G-3'!R12</f>
        <v>65</v>
      </c>
      <c r="S12" s="46">
        <f>'G-1'!S12+'G-2'!S12+'G-3'!S12</f>
        <v>22</v>
      </c>
      <c r="T12" s="6">
        <f t="shared" si="2"/>
        <v>645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171</v>
      </c>
      <c r="C13" s="46">
        <f>'G-1'!C13+'G-2'!C13+'G-3'!C13</f>
        <v>275</v>
      </c>
      <c r="D13" s="46">
        <f>'G-1'!D13+'G-2'!D13+'G-3'!D13</f>
        <v>70</v>
      </c>
      <c r="E13" s="46">
        <f>'G-1'!E13+'G-2'!E13+'G-3'!E13</f>
        <v>25</v>
      </c>
      <c r="F13" s="6">
        <f t="shared" si="0"/>
        <v>563</v>
      </c>
      <c r="G13" s="2">
        <f t="shared" ref="G13:G19" si="3">F10+F11+F12+F13</f>
        <v>2271</v>
      </c>
      <c r="H13" s="19" t="s">
        <v>7</v>
      </c>
      <c r="I13" s="46">
        <f>'G-1'!I13+'G-2'!I13+'G-3'!I13</f>
        <v>168</v>
      </c>
      <c r="J13" s="46">
        <f>'G-1'!J13+'G-2'!J13+'G-3'!J13</f>
        <v>382</v>
      </c>
      <c r="K13" s="46">
        <f>'G-1'!K13+'G-2'!K13+'G-3'!K13</f>
        <v>59</v>
      </c>
      <c r="L13" s="46">
        <f>'G-1'!L13+'G-2'!L13+'G-3'!L13</f>
        <v>12</v>
      </c>
      <c r="M13" s="6">
        <f t="shared" si="1"/>
        <v>614</v>
      </c>
      <c r="N13" s="2">
        <f t="shared" ref="N13:N18" si="4">M10+M11+M12+M13</f>
        <v>2462</v>
      </c>
      <c r="O13" s="19" t="s">
        <v>33</v>
      </c>
      <c r="P13" s="46">
        <f>'G-1'!P13+'G-2'!P13+'G-3'!P13</f>
        <v>162</v>
      </c>
      <c r="Q13" s="46">
        <f>'G-1'!Q13+'G-2'!Q13+'G-3'!Q13</f>
        <v>359</v>
      </c>
      <c r="R13" s="46">
        <f>'G-1'!R13+'G-2'!R13+'G-3'!R13</f>
        <v>49</v>
      </c>
      <c r="S13" s="46">
        <f>'G-1'!S13+'G-2'!S13+'G-3'!S13</f>
        <v>22</v>
      </c>
      <c r="T13" s="6">
        <f t="shared" si="2"/>
        <v>593</v>
      </c>
      <c r="U13" s="2">
        <f t="shared" ref="U13:U21" si="5">T10+T11+T12+T13</f>
        <v>2331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167</v>
      </c>
      <c r="C14" s="46">
        <f>'G-1'!C14+'G-2'!C14+'G-3'!C14</f>
        <v>315</v>
      </c>
      <c r="D14" s="46">
        <f>'G-1'!D14+'G-2'!D14+'G-3'!D14</f>
        <v>64</v>
      </c>
      <c r="E14" s="46">
        <f>'G-1'!E14+'G-2'!E14+'G-3'!E14</f>
        <v>33</v>
      </c>
      <c r="F14" s="6">
        <f t="shared" si="0"/>
        <v>609</v>
      </c>
      <c r="G14" s="2">
        <f t="shared" si="3"/>
        <v>2309</v>
      </c>
      <c r="H14" s="19" t="s">
        <v>9</v>
      </c>
      <c r="I14" s="46">
        <f>'G-1'!I14+'G-2'!I14+'G-3'!I14</f>
        <v>160</v>
      </c>
      <c r="J14" s="46">
        <f>'G-1'!J14+'G-2'!J14+'G-3'!J14</f>
        <v>360</v>
      </c>
      <c r="K14" s="46">
        <f>'G-1'!K14+'G-2'!K14+'G-3'!K14</f>
        <v>49</v>
      </c>
      <c r="L14" s="46">
        <f>'G-1'!L14+'G-2'!L14+'G-3'!L14</f>
        <v>13</v>
      </c>
      <c r="M14" s="6">
        <f t="shared" si="1"/>
        <v>570.5</v>
      </c>
      <c r="N14" s="2">
        <f t="shared" si="4"/>
        <v>2432</v>
      </c>
      <c r="O14" s="19" t="s">
        <v>29</v>
      </c>
      <c r="P14" s="46">
        <f>'G-1'!P14+'G-2'!P14+'G-3'!P14</f>
        <v>155</v>
      </c>
      <c r="Q14" s="46">
        <f>'G-1'!Q14+'G-2'!Q14+'G-3'!Q14</f>
        <v>295</v>
      </c>
      <c r="R14" s="46">
        <f>'G-1'!R14+'G-2'!R14+'G-3'!R14</f>
        <v>65</v>
      </c>
      <c r="S14" s="46">
        <f>'G-1'!S14+'G-2'!S14+'G-3'!S14</f>
        <v>20</v>
      </c>
      <c r="T14" s="6">
        <f t="shared" si="2"/>
        <v>552.5</v>
      </c>
      <c r="U14" s="2">
        <f t="shared" si="5"/>
        <v>2343.5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146</v>
      </c>
      <c r="C15" s="46">
        <f>'G-1'!C15+'G-2'!C15+'G-3'!C15</f>
        <v>391</v>
      </c>
      <c r="D15" s="46">
        <f>'G-1'!D15+'G-2'!D15+'G-3'!D15</f>
        <v>57</v>
      </c>
      <c r="E15" s="46">
        <f>'G-1'!E15+'G-2'!E15+'G-3'!E15</f>
        <v>24</v>
      </c>
      <c r="F15" s="6">
        <f t="shared" si="0"/>
        <v>638</v>
      </c>
      <c r="G15" s="2">
        <f t="shared" si="3"/>
        <v>2371</v>
      </c>
      <c r="H15" s="19" t="s">
        <v>12</v>
      </c>
      <c r="I15" s="46">
        <f>'G-1'!I15+'G-2'!I15+'G-3'!I15</f>
        <v>161</v>
      </c>
      <c r="J15" s="46">
        <f>'G-1'!J15+'G-2'!J15+'G-3'!J15</f>
        <v>320</v>
      </c>
      <c r="K15" s="46">
        <f>'G-1'!K15+'G-2'!K15+'G-3'!K15</f>
        <v>51</v>
      </c>
      <c r="L15" s="46">
        <f>'G-1'!L15+'G-2'!L15+'G-3'!L15</f>
        <v>15</v>
      </c>
      <c r="M15" s="6">
        <f t="shared" si="1"/>
        <v>540</v>
      </c>
      <c r="N15" s="2">
        <f t="shared" si="4"/>
        <v>2310</v>
      </c>
      <c r="O15" s="18" t="s">
        <v>30</v>
      </c>
      <c r="P15" s="46">
        <f>'G-1'!P15+'G-2'!P15+'G-3'!P15</f>
        <v>191</v>
      </c>
      <c r="Q15" s="46">
        <f>'G-1'!Q15+'G-2'!Q15+'G-3'!Q15</f>
        <v>368</v>
      </c>
      <c r="R15" s="46">
        <f>'G-1'!R15+'G-2'!R15+'G-3'!R15</f>
        <v>63</v>
      </c>
      <c r="S15" s="46">
        <f>'G-1'!S15+'G-2'!S15+'G-3'!S15</f>
        <v>18</v>
      </c>
      <c r="T15" s="6">
        <f t="shared" si="2"/>
        <v>634.5</v>
      </c>
      <c r="U15" s="2">
        <f t="shared" si="5"/>
        <v>2425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155</v>
      </c>
      <c r="C16" s="46">
        <f>'G-1'!C16+'G-2'!C16+'G-3'!C16</f>
        <v>346</v>
      </c>
      <c r="D16" s="46">
        <f>'G-1'!D16+'G-2'!D16+'G-3'!D16</f>
        <v>69</v>
      </c>
      <c r="E16" s="46">
        <f>'G-1'!E16+'G-2'!E16+'G-3'!E16</f>
        <v>20</v>
      </c>
      <c r="F16" s="6">
        <f t="shared" si="0"/>
        <v>611.5</v>
      </c>
      <c r="G16" s="2">
        <f t="shared" si="3"/>
        <v>2421.5</v>
      </c>
      <c r="H16" s="19" t="s">
        <v>15</v>
      </c>
      <c r="I16" s="46">
        <f>'G-1'!I16+'G-2'!I16+'G-3'!I16</f>
        <v>151</v>
      </c>
      <c r="J16" s="46">
        <f>'G-1'!J16+'G-2'!J16+'G-3'!J16</f>
        <v>311</v>
      </c>
      <c r="K16" s="46">
        <f>'G-1'!K16+'G-2'!K16+'G-3'!K16</f>
        <v>48</v>
      </c>
      <c r="L16" s="46">
        <f>'G-1'!L16+'G-2'!L16+'G-3'!L16</f>
        <v>16</v>
      </c>
      <c r="M16" s="6">
        <f t="shared" si="1"/>
        <v>522.5</v>
      </c>
      <c r="N16" s="2">
        <f t="shared" si="4"/>
        <v>2247</v>
      </c>
      <c r="O16" s="19" t="s">
        <v>8</v>
      </c>
      <c r="P16" s="46">
        <f>'G-1'!P16+'G-2'!P16+'G-3'!P16</f>
        <v>170</v>
      </c>
      <c r="Q16" s="46">
        <f>'G-1'!Q16+'G-2'!Q16+'G-3'!Q16</f>
        <v>353</v>
      </c>
      <c r="R16" s="46">
        <f>'G-1'!R16+'G-2'!R16+'G-3'!R16</f>
        <v>72</v>
      </c>
      <c r="S16" s="46">
        <f>'G-1'!S16+'G-2'!S16+'G-3'!S16</f>
        <v>12</v>
      </c>
      <c r="T16" s="6">
        <f t="shared" si="2"/>
        <v>612</v>
      </c>
      <c r="U16" s="2">
        <f t="shared" si="5"/>
        <v>2392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151</v>
      </c>
      <c r="C17" s="46">
        <f>'G-1'!C17+'G-2'!C17+'G-3'!C17</f>
        <v>339</v>
      </c>
      <c r="D17" s="46">
        <f>'G-1'!D17+'G-2'!D17+'G-3'!D17</f>
        <v>50</v>
      </c>
      <c r="E17" s="46">
        <f>'G-1'!E17+'G-2'!E17+'G-3'!E17</f>
        <v>18</v>
      </c>
      <c r="F17" s="6">
        <f t="shared" si="0"/>
        <v>559.5</v>
      </c>
      <c r="G17" s="2">
        <f t="shared" si="3"/>
        <v>2418</v>
      </c>
      <c r="H17" s="19" t="s">
        <v>18</v>
      </c>
      <c r="I17" s="46">
        <f>'G-1'!I17+'G-2'!I17+'G-3'!I17</f>
        <v>135</v>
      </c>
      <c r="J17" s="46">
        <f>'G-1'!J17+'G-2'!J17+'G-3'!J17</f>
        <v>304</v>
      </c>
      <c r="K17" s="46">
        <f>'G-1'!K17+'G-2'!K17+'G-3'!K17</f>
        <v>47</v>
      </c>
      <c r="L17" s="46">
        <f>'G-1'!L17+'G-2'!L17+'G-3'!L17</f>
        <v>23</v>
      </c>
      <c r="M17" s="6">
        <f t="shared" si="1"/>
        <v>523</v>
      </c>
      <c r="N17" s="2">
        <f t="shared" si="4"/>
        <v>2156</v>
      </c>
      <c r="O17" s="19" t="s">
        <v>10</v>
      </c>
      <c r="P17" s="46">
        <f>'G-1'!P17+'G-2'!P17+'G-3'!P17</f>
        <v>171</v>
      </c>
      <c r="Q17" s="46">
        <f>'G-1'!Q17+'G-2'!Q17+'G-3'!Q17</f>
        <v>323</v>
      </c>
      <c r="R17" s="46">
        <f>'G-1'!R17+'G-2'!R17+'G-3'!R17</f>
        <v>76</v>
      </c>
      <c r="S17" s="46">
        <f>'G-1'!S17+'G-2'!S17+'G-3'!S17</f>
        <v>14</v>
      </c>
      <c r="T17" s="6">
        <f t="shared" si="2"/>
        <v>595.5</v>
      </c>
      <c r="U17" s="2">
        <f t="shared" si="5"/>
        <v>2394.5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124</v>
      </c>
      <c r="C18" s="46">
        <f>'G-1'!C18+'G-2'!C18+'G-3'!C18</f>
        <v>337</v>
      </c>
      <c r="D18" s="46">
        <f>'G-1'!D18+'G-2'!D18+'G-3'!D18</f>
        <v>47</v>
      </c>
      <c r="E18" s="46">
        <f>'G-1'!E18+'G-2'!E18+'G-3'!E18</f>
        <v>24</v>
      </c>
      <c r="F18" s="6">
        <f t="shared" si="0"/>
        <v>553</v>
      </c>
      <c r="G18" s="2">
        <f t="shared" si="3"/>
        <v>2362</v>
      </c>
      <c r="H18" s="19" t="s">
        <v>20</v>
      </c>
      <c r="I18" s="46">
        <f>'G-1'!I18+'G-2'!I18+'G-3'!I18</f>
        <v>137</v>
      </c>
      <c r="J18" s="46">
        <f>'G-1'!J18+'G-2'!J18+'G-3'!J18</f>
        <v>323</v>
      </c>
      <c r="K18" s="46">
        <f>'G-1'!K18+'G-2'!K18+'G-3'!K18</f>
        <v>45</v>
      </c>
      <c r="L18" s="46">
        <f>'G-1'!L18+'G-2'!L18+'G-3'!L18</f>
        <v>23</v>
      </c>
      <c r="M18" s="6">
        <f t="shared" si="1"/>
        <v>539</v>
      </c>
      <c r="N18" s="2">
        <f t="shared" si="4"/>
        <v>2124.5</v>
      </c>
      <c r="O18" s="19" t="s">
        <v>13</v>
      </c>
      <c r="P18" s="46">
        <f>'G-1'!P18+'G-2'!P18+'G-3'!P18</f>
        <v>166</v>
      </c>
      <c r="Q18" s="46">
        <f>'G-1'!Q18+'G-2'!Q18+'G-3'!Q18</f>
        <v>332</v>
      </c>
      <c r="R18" s="46">
        <f>'G-1'!R18+'G-2'!R18+'G-3'!R18</f>
        <v>69</v>
      </c>
      <c r="S18" s="46">
        <f>'G-1'!S18+'G-2'!S18+'G-3'!S18</f>
        <v>11</v>
      </c>
      <c r="T18" s="6">
        <f t="shared" si="2"/>
        <v>580.5</v>
      </c>
      <c r="U18" s="2">
        <f t="shared" si="5"/>
        <v>2422.5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6">
        <f>'G-1'!B19+'G-2'!B19+'G-3'!B19</f>
        <v>147</v>
      </c>
      <c r="C19" s="46">
        <f>'G-1'!C19+'G-2'!C19+'G-3'!C19</f>
        <v>330</v>
      </c>
      <c r="D19" s="46">
        <f>'G-1'!D19+'G-2'!D19+'G-3'!D19</f>
        <v>55</v>
      </c>
      <c r="E19" s="46">
        <f>'G-1'!E19+'G-2'!E19+'G-3'!E19</f>
        <v>27</v>
      </c>
      <c r="F19" s="7">
        <f t="shared" si="0"/>
        <v>581</v>
      </c>
      <c r="G19" s="3">
        <f t="shared" si="3"/>
        <v>2305</v>
      </c>
      <c r="H19" s="20" t="s">
        <v>22</v>
      </c>
      <c r="I19" s="46">
        <f>'G-1'!I19+'G-2'!I19+'G-3'!I19</f>
        <v>151</v>
      </c>
      <c r="J19" s="46">
        <f>'G-1'!J19+'G-2'!J19+'G-3'!J19</f>
        <v>341</v>
      </c>
      <c r="K19" s="46">
        <f>'G-1'!K19+'G-2'!K19+'G-3'!K19</f>
        <v>46</v>
      </c>
      <c r="L19" s="46">
        <f>'G-1'!L19+'G-2'!L19+'G-3'!L19</f>
        <v>16</v>
      </c>
      <c r="M19" s="6">
        <f t="shared" si="1"/>
        <v>548.5</v>
      </c>
      <c r="N19" s="2">
        <f>M16+M17+M18+M19</f>
        <v>2133</v>
      </c>
      <c r="O19" s="19" t="s">
        <v>16</v>
      </c>
      <c r="P19" s="46">
        <f>'G-1'!P19+'G-2'!P19+'G-3'!P19</f>
        <v>161</v>
      </c>
      <c r="Q19" s="46">
        <f>'G-1'!Q19+'G-2'!Q19+'G-3'!Q19</f>
        <v>338</v>
      </c>
      <c r="R19" s="46">
        <f>'G-1'!R19+'G-2'!R19+'G-3'!R19</f>
        <v>77</v>
      </c>
      <c r="S19" s="46">
        <f>'G-1'!S19+'G-2'!S19+'G-3'!S19</f>
        <v>15</v>
      </c>
      <c r="T19" s="6">
        <f t="shared" si="2"/>
        <v>610</v>
      </c>
      <c r="U19" s="2">
        <f t="shared" si="5"/>
        <v>2398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117</v>
      </c>
      <c r="C20" s="45">
        <f>'G-1'!C20+'G-2'!C20+'G-3'!C20</f>
        <v>314</v>
      </c>
      <c r="D20" s="45">
        <f>'G-1'!D20+'G-2'!D20+'G-3'!D20</f>
        <v>43</v>
      </c>
      <c r="E20" s="45">
        <f>'G-1'!E20+'G-2'!E20+'G-3'!E20</f>
        <v>17</v>
      </c>
      <c r="F20" s="8">
        <f t="shared" si="0"/>
        <v>501</v>
      </c>
      <c r="G20" s="35"/>
      <c r="H20" s="19" t="s">
        <v>24</v>
      </c>
      <c r="I20" s="46">
        <f>'G-1'!I20+'G-2'!I20+'G-3'!I20</f>
        <v>174</v>
      </c>
      <c r="J20" s="46">
        <f>'G-1'!J20+'G-2'!J20+'G-3'!J20</f>
        <v>362</v>
      </c>
      <c r="K20" s="46">
        <f>'G-1'!K20+'G-2'!K20+'G-3'!K20</f>
        <v>44</v>
      </c>
      <c r="L20" s="46">
        <f>'G-1'!L20+'G-2'!L20+'G-3'!L20</f>
        <v>24</v>
      </c>
      <c r="M20" s="8">
        <f t="shared" si="1"/>
        <v>597</v>
      </c>
      <c r="N20" s="2">
        <f>M17+M18+M19+M20</f>
        <v>2207.5</v>
      </c>
      <c r="O20" s="19" t="s">
        <v>45</v>
      </c>
      <c r="P20" s="46">
        <f>'G-1'!P20+'G-2'!P20+'G-3'!P20</f>
        <v>157</v>
      </c>
      <c r="Q20" s="46">
        <f>'G-1'!Q20+'G-2'!Q20+'G-3'!Q20</f>
        <v>335</v>
      </c>
      <c r="R20" s="46">
        <f>'G-1'!R20+'G-2'!R20+'G-3'!R20</f>
        <v>71</v>
      </c>
      <c r="S20" s="46">
        <f>'G-1'!S20+'G-2'!S20+'G-3'!S20</f>
        <v>14</v>
      </c>
      <c r="T20" s="8">
        <f t="shared" si="2"/>
        <v>590.5</v>
      </c>
      <c r="U20" s="2">
        <f t="shared" si="5"/>
        <v>2376.5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125</v>
      </c>
      <c r="C21" s="45">
        <f>'G-1'!C21+'G-2'!C21+'G-3'!C21</f>
        <v>326</v>
      </c>
      <c r="D21" s="45">
        <f>'G-1'!D21+'G-2'!D21+'G-3'!D21</f>
        <v>52</v>
      </c>
      <c r="E21" s="45">
        <f>'G-1'!E21+'G-2'!E21+'G-3'!E21</f>
        <v>26</v>
      </c>
      <c r="F21" s="6">
        <f t="shared" si="0"/>
        <v>557.5</v>
      </c>
      <c r="G21" s="36"/>
      <c r="H21" s="20" t="s">
        <v>25</v>
      </c>
      <c r="I21" s="46">
        <f>'G-1'!I21+'G-2'!I21+'G-3'!I21</f>
        <v>146</v>
      </c>
      <c r="J21" s="46">
        <f>'G-1'!J21+'G-2'!J21+'G-3'!J21</f>
        <v>362</v>
      </c>
      <c r="K21" s="46">
        <f>'G-1'!K21+'G-2'!K21+'G-3'!K21</f>
        <v>43</v>
      </c>
      <c r="L21" s="46">
        <f>'G-1'!L21+'G-2'!L21+'G-3'!L21</f>
        <v>27</v>
      </c>
      <c r="M21" s="6">
        <f t="shared" si="1"/>
        <v>588.5</v>
      </c>
      <c r="N21" s="2">
        <f>M18+M19+M20+M21</f>
        <v>2273</v>
      </c>
      <c r="O21" s="21" t="s">
        <v>46</v>
      </c>
      <c r="P21" s="46">
        <f>'G-1'!P21+'G-2'!P21+'G-3'!P21</f>
        <v>159</v>
      </c>
      <c r="Q21" s="46">
        <f>'G-1'!Q21+'G-2'!Q21+'G-3'!Q21</f>
        <v>338</v>
      </c>
      <c r="R21" s="46">
        <f>'G-1'!R21+'G-2'!R21+'G-3'!R21</f>
        <v>65</v>
      </c>
      <c r="S21" s="46">
        <f>'G-1'!S21+'G-2'!S21+'G-3'!S21</f>
        <v>15</v>
      </c>
      <c r="T21" s="7">
        <f t="shared" si="2"/>
        <v>585</v>
      </c>
      <c r="U21" s="3">
        <f t="shared" si="5"/>
        <v>2366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99</v>
      </c>
      <c r="C22" s="45">
        <f>'G-1'!C22+'G-2'!C22+'G-3'!C22</f>
        <v>308</v>
      </c>
      <c r="D22" s="45">
        <f>'G-1'!D22+'G-2'!D22+'G-3'!D22</f>
        <v>45</v>
      </c>
      <c r="E22" s="45">
        <f>'G-1'!E22+'G-2'!E22+'G-3'!E22</f>
        <v>21</v>
      </c>
      <c r="F22" s="6">
        <f t="shared" si="0"/>
        <v>500</v>
      </c>
      <c r="G22" s="2"/>
      <c r="H22" s="21" t="s">
        <v>26</v>
      </c>
      <c r="I22" s="46">
        <f>'G-1'!I22+'G-2'!I22+'G-3'!I22</f>
        <v>154</v>
      </c>
      <c r="J22" s="46">
        <f>'G-1'!J22+'G-2'!J22+'G-3'!J22</f>
        <v>401</v>
      </c>
      <c r="K22" s="46">
        <f>'G-1'!K22+'G-2'!K22+'G-3'!K22</f>
        <v>51</v>
      </c>
      <c r="L22" s="46">
        <f>'G-1'!L22+'G-2'!L22+'G-3'!L22</f>
        <v>24</v>
      </c>
      <c r="M22" s="6">
        <f t="shared" si="1"/>
        <v>640</v>
      </c>
      <c r="N22" s="3">
        <f>M19+M20+M21+M22</f>
        <v>2374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2421.5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2462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2425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82</v>
      </c>
      <c r="G24" s="88"/>
      <c r="H24" s="169"/>
      <c r="I24" s="170"/>
      <c r="J24" s="82" t="s">
        <v>73</v>
      </c>
      <c r="K24" s="86"/>
      <c r="L24" s="86"/>
      <c r="M24" s="87" t="s">
        <v>76</v>
      </c>
      <c r="N24" s="88"/>
      <c r="O24" s="169"/>
      <c r="P24" s="170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G37" sqref="G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111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9" t="s">
        <v>112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21" t="str">
        <f>'G-1'!D5</f>
        <v>CALLE 42 X CARRERA 24</v>
      </c>
      <c r="D5" s="221"/>
      <c r="E5" s="221"/>
      <c r="F5" s="111"/>
      <c r="G5" s="112"/>
      <c r="H5" s="103" t="s">
        <v>53</v>
      </c>
      <c r="I5" s="222">
        <f>'G-1'!L5</f>
        <v>1423</v>
      </c>
      <c r="J5" s="222"/>
    </row>
    <row r="6" spans="1:10" x14ac:dyDescent="0.2">
      <c r="A6" s="178" t="s">
        <v>113</v>
      </c>
      <c r="B6" s="178"/>
      <c r="C6" s="223" t="s">
        <v>149</v>
      </c>
      <c r="D6" s="223"/>
      <c r="E6" s="223"/>
      <c r="F6" s="111"/>
      <c r="G6" s="112"/>
      <c r="H6" s="103" t="s">
        <v>58</v>
      </c>
      <c r="I6" s="224">
        <f>'G-1'!S6</f>
        <v>42870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114</v>
      </c>
      <c r="B8" s="228" t="s">
        <v>115</v>
      </c>
      <c r="C8" s="226" t="s">
        <v>116</v>
      </c>
      <c r="D8" s="228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0" t="s">
        <v>122</v>
      </c>
      <c r="J8" s="232" t="s">
        <v>123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124</v>
      </c>
      <c r="B10" s="237">
        <v>2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5"/>
      <c r="B11" s="238"/>
      <c r="C11" s="122" t="s">
        <v>126</v>
      </c>
      <c r="D11" s="125" t="s">
        <v>127</v>
      </c>
      <c r="E11" s="126">
        <f>'G-1'!B10+'G-1'!B11</f>
        <v>47</v>
      </c>
      <c r="F11" s="126">
        <f>'G-1'!C10+'G-1'!C11</f>
        <v>83</v>
      </c>
      <c r="G11" s="126">
        <f>'G-1'!D10+'G-1'!D11</f>
        <v>39</v>
      </c>
      <c r="H11" s="126">
        <v>13</v>
      </c>
      <c r="I11" s="126">
        <f t="shared" ref="I11:I45" si="0">E11*0.5+F11+G11*2+H11*2.5</f>
        <v>217</v>
      </c>
      <c r="J11" s="127">
        <f>IF(I11=0,"0,00",I11/SUM(I10:I12)*100)</f>
        <v>100</v>
      </c>
    </row>
    <row r="12" spans="1:10" x14ac:dyDescent="0.2">
      <c r="A12" s="235"/>
      <c r="B12" s="238"/>
      <c r="C12" s="128" t="s">
        <v>136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5"/>
      <c r="B13" s="238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5"/>
      <c r="B14" s="238"/>
      <c r="C14" s="122" t="s">
        <v>129</v>
      </c>
      <c r="D14" s="125" t="s">
        <v>127</v>
      </c>
      <c r="E14" s="126">
        <f>'G-1'!B20+'G-1'!B21</f>
        <v>63</v>
      </c>
      <c r="F14" s="126">
        <f>'G-1'!C20+'G-1'!C21</f>
        <v>124</v>
      </c>
      <c r="G14" s="126">
        <f>'G-1'!D20+'G-1'!D21</f>
        <v>35</v>
      </c>
      <c r="H14" s="126">
        <f>'G-1'!E20+'G-1'!E21</f>
        <v>15</v>
      </c>
      <c r="I14" s="126">
        <f t="shared" si="0"/>
        <v>263</v>
      </c>
      <c r="J14" s="127">
        <f>IF(I14=0,"0,00",I14/SUM(I13:I15)*100)</f>
        <v>100</v>
      </c>
    </row>
    <row r="15" spans="1:10" x14ac:dyDescent="0.2">
      <c r="A15" s="235"/>
      <c r="B15" s="238"/>
      <c r="C15" s="128" t="s">
        <v>137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5"/>
      <c r="B16" s="238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5"/>
      <c r="B17" s="238"/>
      <c r="C17" s="122" t="s">
        <v>130</v>
      </c>
      <c r="D17" s="125" t="s">
        <v>127</v>
      </c>
      <c r="E17" s="126">
        <f>'G-1'!P14+'G-1'!P15</f>
        <v>123</v>
      </c>
      <c r="F17" s="126">
        <f>'G-1'!Q14+'G-1'!Q15</f>
        <v>210</v>
      </c>
      <c r="G17" s="126">
        <f>'G-1'!R14+'G-1'!R15</f>
        <v>56</v>
      </c>
      <c r="H17" s="126">
        <f>'G-1'!S14+'G-1'!S15</f>
        <v>11</v>
      </c>
      <c r="I17" s="126">
        <f t="shared" si="0"/>
        <v>411</v>
      </c>
      <c r="J17" s="127">
        <f>IF(I17=0,"0,00",I17/SUM(I16:I18)*100)</f>
        <v>100</v>
      </c>
    </row>
    <row r="18" spans="1:10" x14ac:dyDescent="0.2">
      <c r="A18" s="236"/>
      <c r="B18" s="239"/>
      <c r="C18" s="133" t="s">
        <v>138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4" t="s">
        <v>131</v>
      </c>
      <c r="B19" s="237">
        <v>2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5"/>
      <c r="B20" s="238"/>
      <c r="C20" s="122" t="s">
        <v>126</v>
      </c>
      <c r="D20" s="125" t="s">
        <v>127</v>
      </c>
      <c r="E20" s="126">
        <v>117</v>
      </c>
      <c r="F20" s="126">
        <v>206</v>
      </c>
      <c r="G20" s="126">
        <v>52</v>
      </c>
      <c r="H20" s="126">
        <v>13</v>
      </c>
      <c r="I20" s="126">
        <f t="shared" si="0"/>
        <v>401</v>
      </c>
      <c r="J20" s="127">
        <f>IF(I20=0,"0,00",I20/SUM(I19:I21)*100)</f>
        <v>83.02277432712215</v>
      </c>
    </row>
    <row r="21" spans="1:10" x14ac:dyDescent="0.2">
      <c r="A21" s="235"/>
      <c r="B21" s="238"/>
      <c r="C21" s="128" t="s">
        <v>139</v>
      </c>
      <c r="D21" s="129" t="s">
        <v>128</v>
      </c>
      <c r="E21" s="74">
        <v>16</v>
      </c>
      <c r="F21" s="74">
        <v>54</v>
      </c>
      <c r="G21" s="74">
        <v>0</v>
      </c>
      <c r="H21" s="74">
        <v>8</v>
      </c>
      <c r="I21" s="130">
        <f t="shared" si="0"/>
        <v>82</v>
      </c>
      <c r="J21" s="131">
        <f>IF(I21=0,"0,00",I21/SUM(I19:I21)*100)</f>
        <v>16.977225672877847</v>
      </c>
    </row>
    <row r="22" spans="1:10" x14ac:dyDescent="0.2">
      <c r="A22" s="235"/>
      <c r="B22" s="238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5"/>
      <c r="B23" s="238"/>
      <c r="C23" s="122" t="s">
        <v>129</v>
      </c>
      <c r="D23" s="125" t="s">
        <v>127</v>
      </c>
      <c r="E23" s="126">
        <v>133</v>
      </c>
      <c r="F23" s="126">
        <v>194</v>
      </c>
      <c r="G23" s="126">
        <v>38</v>
      </c>
      <c r="H23" s="126">
        <v>18</v>
      </c>
      <c r="I23" s="126">
        <f t="shared" si="0"/>
        <v>381.5</v>
      </c>
      <c r="J23" s="127">
        <f>IF(I23=0,"0,00",I23/SUM(I22:I24)*100)</f>
        <v>84.589800443458984</v>
      </c>
    </row>
    <row r="24" spans="1:10" x14ac:dyDescent="0.2">
      <c r="A24" s="235"/>
      <c r="B24" s="238"/>
      <c r="C24" s="128" t="s">
        <v>140</v>
      </c>
      <c r="D24" s="129" t="s">
        <v>128</v>
      </c>
      <c r="E24" s="74">
        <v>15</v>
      </c>
      <c r="F24" s="74">
        <v>47</v>
      </c>
      <c r="G24" s="74">
        <v>0</v>
      </c>
      <c r="H24" s="74">
        <v>6</v>
      </c>
      <c r="I24" s="130">
        <f t="shared" si="0"/>
        <v>69.5</v>
      </c>
      <c r="J24" s="131">
        <f>IF(I24=0,"0,00",I24/SUM(I22:I24)*100)</f>
        <v>15.410199556541022</v>
      </c>
    </row>
    <row r="25" spans="1:10" x14ac:dyDescent="0.2">
      <c r="A25" s="235"/>
      <c r="B25" s="238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5"/>
      <c r="B26" s="238"/>
      <c r="C26" s="122" t="s">
        <v>130</v>
      </c>
      <c r="D26" s="125" t="s">
        <v>127</v>
      </c>
      <c r="E26" s="126">
        <v>49</v>
      </c>
      <c r="F26" s="126">
        <v>115</v>
      </c>
      <c r="G26" s="126">
        <v>80</v>
      </c>
      <c r="H26" s="126">
        <v>1</v>
      </c>
      <c r="I26" s="126">
        <f t="shared" si="0"/>
        <v>302</v>
      </c>
      <c r="J26" s="127">
        <f>IF(I26=0,"0,00",I26/SUM(I25:I27)*100)</f>
        <v>82.513661202185801</v>
      </c>
    </row>
    <row r="27" spans="1:10" x14ac:dyDescent="0.2">
      <c r="A27" s="236"/>
      <c r="B27" s="239"/>
      <c r="C27" s="133" t="s">
        <v>141</v>
      </c>
      <c r="D27" s="129" t="s">
        <v>128</v>
      </c>
      <c r="E27" s="74">
        <v>21</v>
      </c>
      <c r="F27" s="74">
        <v>46</v>
      </c>
      <c r="G27" s="74">
        <v>0</v>
      </c>
      <c r="H27" s="74">
        <v>3</v>
      </c>
      <c r="I27" s="130">
        <f t="shared" si="0"/>
        <v>64</v>
      </c>
      <c r="J27" s="131">
        <f>IF(I27=0,"0,00",I27/SUM(I25:I27)*100)</f>
        <v>17.486338797814209</v>
      </c>
    </row>
    <row r="28" spans="1:10" x14ac:dyDescent="0.2">
      <c r="A28" s="234" t="s">
        <v>132</v>
      </c>
      <c r="B28" s="237">
        <v>2</v>
      </c>
      <c r="C28" s="134"/>
      <c r="D28" s="123" t="s">
        <v>125</v>
      </c>
      <c r="E28" s="75">
        <v>15</v>
      </c>
      <c r="F28" s="75">
        <v>26</v>
      </c>
      <c r="G28" s="75">
        <v>2</v>
      </c>
      <c r="H28" s="75">
        <v>2</v>
      </c>
      <c r="I28" s="75">
        <f t="shared" si="0"/>
        <v>42.5</v>
      </c>
      <c r="J28" s="124">
        <f>IF(I28=0,"0,00",I28/SUM(I28:I30)*100)</f>
        <v>8.8819226750261233</v>
      </c>
    </row>
    <row r="29" spans="1:10" x14ac:dyDescent="0.2">
      <c r="A29" s="235"/>
      <c r="B29" s="238"/>
      <c r="C29" s="122" t="s">
        <v>126</v>
      </c>
      <c r="D29" s="125" t="s">
        <v>127</v>
      </c>
      <c r="E29" s="126">
        <v>59</v>
      </c>
      <c r="F29" s="126">
        <v>271</v>
      </c>
      <c r="G29" s="126">
        <v>13</v>
      </c>
      <c r="H29" s="126">
        <v>8</v>
      </c>
      <c r="I29" s="126">
        <f t="shared" si="0"/>
        <v>346.5</v>
      </c>
      <c r="J29" s="127">
        <f>IF(I29=0,"0,00",I29/SUM(I28:I30)*100)</f>
        <v>72.41379310344827</v>
      </c>
    </row>
    <row r="30" spans="1:10" x14ac:dyDescent="0.2">
      <c r="A30" s="235"/>
      <c r="B30" s="238"/>
      <c r="C30" s="128" t="s">
        <v>142</v>
      </c>
      <c r="D30" s="129" t="s">
        <v>128</v>
      </c>
      <c r="E30" s="74">
        <v>11</v>
      </c>
      <c r="F30" s="74">
        <v>74</v>
      </c>
      <c r="G30" s="74">
        <v>0</v>
      </c>
      <c r="H30" s="74">
        <v>4</v>
      </c>
      <c r="I30" s="130">
        <f t="shared" si="0"/>
        <v>89.5</v>
      </c>
      <c r="J30" s="131">
        <f>IF(I30=0,"0,00",I30/SUM(I28:I30)*100)</f>
        <v>18.704284221525601</v>
      </c>
    </row>
    <row r="31" spans="1:10" x14ac:dyDescent="0.2">
      <c r="A31" s="235"/>
      <c r="B31" s="238"/>
      <c r="C31" s="132"/>
      <c r="D31" s="123" t="s">
        <v>125</v>
      </c>
      <c r="E31" s="75">
        <v>5</v>
      </c>
      <c r="F31" s="75">
        <v>21</v>
      </c>
      <c r="G31" s="75">
        <v>2</v>
      </c>
      <c r="H31" s="75">
        <v>0</v>
      </c>
      <c r="I31" s="75">
        <f t="shared" si="0"/>
        <v>27.5</v>
      </c>
      <c r="J31" s="124">
        <f>IF(I31=0,"0,00",I31/SUM(I31:I33)*100)</f>
        <v>6.1521252796420578</v>
      </c>
    </row>
    <row r="32" spans="1:10" x14ac:dyDescent="0.2">
      <c r="A32" s="235"/>
      <c r="B32" s="238"/>
      <c r="C32" s="122" t="s">
        <v>129</v>
      </c>
      <c r="D32" s="125" t="s">
        <v>127</v>
      </c>
      <c r="E32" s="126">
        <v>64</v>
      </c>
      <c r="F32" s="126">
        <v>249</v>
      </c>
      <c r="G32" s="126">
        <v>11</v>
      </c>
      <c r="H32" s="126">
        <v>7</v>
      </c>
      <c r="I32" s="126">
        <f t="shared" si="0"/>
        <v>320.5</v>
      </c>
      <c r="J32" s="127">
        <f>IF(I32=0,"0,00",I32/SUM(I31:I33)*100)</f>
        <v>71.700223713646523</v>
      </c>
    </row>
    <row r="33" spans="1:10" x14ac:dyDescent="0.2">
      <c r="A33" s="235"/>
      <c r="B33" s="238"/>
      <c r="C33" s="128" t="s">
        <v>143</v>
      </c>
      <c r="D33" s="129" t="s">
        <v>128</v>
      </c>
      <c r="E33" s="74">
        <v>12</v>
      </c>
      <c r="F33" s="74">
        <v>81</v>
      </c>
      <c r="G33" s="74">
        <v>1</v>
      </c>
      <c r="H33" s="74">
        <v>4</v>
      </c>
      <c r="I33" s="130">
        <f t="shared" si="0"/>
        <v>99</v>
      </c>
      <c r="J33" s="131">
        <f>IF(I33=0,"0,00",I33/SUM(I31:I33)*100)</f>
        <v>22.14765100671141</v>
      </c>
    </row>
    <row r="34" spans="1:10" x14ac:dyDescent="0.2">
      <c r="A34" s="235"/>
      <c r="B34" s="238"/>
      <c r="C34" s="132"/>
      <c r="D34" s="123" t="s">
        <v>125</v>
      </c>
      <c r="E34" s="75">
        <v>9</v>
      </c>
      <c r="F34" s="75">
        <v>18</v>
      </c>
      <c r="G34" s="75">
        <v>2</v>
      </c>
      <c r="H34" s="75">
        <v>1</v>
      </c>
      <c r="I34" s="75">
        <f t="shared" si="0"/>
        <v>29</v>
      </c>
      <c r="J34" s="124">
        <f>IF(I34=0,"0,00",I34/SUM(I34:I36)*100)</f>
        <v>7.004830917874397</v>
      </c>
    </row>
    <row r="35" spans="1:10" x14ac:dyDescent="0.2">
      <c r="A35" s="235"/>
      <c r="B35" s="238"/>
      <c r="C35" s="122" t="s">
        <v>130</v>
      </c>
      <c r="D35" s="125" t="s">
        <v>127</v>
      </c>
      <c r="E35" s="126">
        <v>104</v>
      </c>
      <c r="F35" s="126">
        <v>192</v>
      </c>
      <c r="G35" s="126">
        <v>7</v>
      </c>
      <c r="H35" s="126">
        <v>10</v>
      </c>
      <c r="I35" s="126">
        <f t="shared" si="0"/>
        <v>283</v>
      </c>
      <c r="J35" s="127">
        <f>IF(I35=0,"0,00",I35/SUM(I34:I36)*100)</f>
        <v>68.357487922705317</v>
      </c>
    </row>
    <row r="36" spans="1:10" x14ac:dyDescent="0.2">
      <c r="A36" s="236"/>
      <c r="B36" s="239"/>
      <c r="C36" s="133" t="s">
        <v>144</v>
      </c>
      <c r="D36" s="129" t="s">
        <v>128</v>
      </c>
      <c r="E36" s="74">
        <v>21</v>
      </c>
      <c r="F36" s="74">
        <v>89</v>
      </c>
      <c r="G36" s="74">
        <v>0</v>
      </c>
      <c r="H36" s="74">
        <v>1</v>
      </c>
      <c r="I36" s="130">
        <f t="shared" si="0"/>
        <v>102</v>
      </c>
      <c r="J36" s="131">
        <f>IF(I36=0,"0,00",I36/SUM(I34:I36)*100)</f>
        <v>24.637681159420293</v>
      </c>
    </row>
    <row r="37" spans="1:10" x14ac:dyDescent="0.2">
      <c r="A37" s="234" t="s">
        <v>133</v>
      </c>
      <c r="B37" s="237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5"/>
      <c r="B38" s="238"/>
      <c r="C38" s="122" t="s">
        <v>126</v>
      </c>
      <c r="D38" s="125" t="s">
        <v>127</v>
      </c>
      <c r="E38" s="157">
        <v>0</v>
      </c>
      <c r="F38" s="157">
        <v>0</v>
      </c>
      <c r="G38" s="157">
        <v>0</v>
      </c>
      <c r="H38" s="157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5"/>
      <c r="B39" s="238"/>
      <c r="C39" s="128" t="s">
        <v>145</v>
      </c>
      <c r="D39" s="129" t="s">
        <v>128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5"/>
      <c r="B40" s="238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5"/>
      <c r="B41" s="238"/>
      <c r="C41" s="122" t="s">
        <v>129</v>
      </c>
      <c r="D41" s="125" t="s">
        <v>127</v>
      </c>
      <c r="E41" s="157">
        <v>0</v>
      </c>
      <c r="F41" s="157">
        <v>0</v>
      </c>
      <c r="G41" s="157">
        <v>0</v>
      </c>
      <c r="H41" s="157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5"/>
      <c r="B42" s="238"/>
      <c r="C42" s="128" t="s">
        <v>146</v>
      </c>
      <c r="D42" s="129" t="s">
        <v>128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5"/>
      <c r="B43" s="238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5"/>
      <c r="B44" s="238"/>
      <c r="C44" s="122" t="s">
        <v>130</v>
      </c>
      <c r="D44" s="125" t="s">
        <v>127</v>
      </c>
      <c r="E44" s="157">
        <v>0</v>
      </c>
      <c r="F44" s="157">
        <v>0</v>
      </c>
      <c r="G44" s="157">
        <v>0</v>
      </c>
      <c r="H44" s="157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6"/>
      <c r="B45" s="239"/>
      <c r="C45" s="133" t="s">
        <v>147</v>
      </c>
      <c r="D45" s="129" t="s">
        <v>128</v>
      </c>
      <c r="E45" s="158">
        <v>0</v>
      </c>
      <c r="F45" s="158">
        <v>0</v>
      </c>
      <c r="G45" s="158">
        <v>0</v>
      </c>
      <c r="H45" s="158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1" max="1" width="11.42578125" customWidth="1"/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94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95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96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97</v>
      </c>
      <c r="B8" s="242"/>
      <c r="C8" s="243" t="s">
        <v>98</v>
      </c>
      <c r="D8" s="243"/>
      <c r="E8" s="243"/>
      <c r="F8" s="243"/>
      <c r="G8" s="243"/>
      <c r="H8" s="243"/>
      <c r="I8" s="92"/>
      <c r="J8" s="92"/>
      <c r="K8" s="92"/>
      <c r="L8" s="242" t="s">
        <v>99</v>
      </c>
      <c r="M8" s="242"/>
      <c r="N8" s="242"/>
      <c r="O8" s="243" t="str">
        <f>'G-1'!D5</f>
        <v>CALLE 42 X CARRERA 24</v>
      </c>
      <c r="P8" s="243"/>
      <c r="Q8" s="243"/>
      <c r="R8" s="243"/>
      <c r="S8" s="243"/>
      <c r="T8" s="92"/>
      <c r="U8" s="92"/>
      <c r="V8" s="242" t="s">
        <v>100</v>
      </c>
      <c r="W8" s="242"/>
      <c r="X8" s="242"/>
      <c r="Y8" s="243">
        <f>'G-1'!L5</f>
        <v>1423</v>
      </c>
      <c r="Z8" s="243"/>
      <c r="AA8" s="243"/>
      <c r="AB8" s="92"/>
      <c r="AC8" s="92"/>
      <c r="AD8" s="92"/>
      <c r="AE8" s="92"/>
      <c r="AF8" s="92"/>
      <c r="AG8" s="92"/>
      <c r="AH8" s="242" t="s">
        <v>101</v>
      </c>
      <c r="AI8" s="242"/>
      <c r="AJ8" s="246">
        <f>'G-1'!S6</f>
        <v>42870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47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135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103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478.5</v>
      </c>
      <c r="AV12" s="97">
        <f t="shared" si="0"/>
        <v>543.5</v>
      </c>
      <c r="AW12" s="97">
        <f t="shared" si="0"/>
        <v>600</v>
      </c>
      <c r="AX12" s="97">
        <f t="shared" si="0"/>
        <v>606.5</v>
      </c>
      <c r="AY12" s="97">
        <f t="shared" si="0"/>
        <v>598.5</v>
      </c>
      <c r="AZ12" s="97">
        <f t="shared" si="0"/>
        <v>579</v>
      </c>
      <c r="BA12" s="97">
        <f t="shared" si="0"/>
        <v>550.5</v>
      </c>
      <c r="BB12" s="97"/>
      <c r="BC12" s="97"/>
      <c r="BD12" s="97"/>
      <c r="BE12" s="97">
        <f t="shared" ref="BE12:BQ12" si="1">P14</f>
        <v>559.5</v>
      </c>
      <c r="BF12" s="97">
        <f t="shared" si="1"/>
        <v>597</v>
      </c>
      <c r="BG12" s="97">
        <f t="shared" si="1"/>
        <v>633.5</v>
      </c>
      <c r="BH12" s="97">
        <f t="shared" si="1"/>
        <v>672</v>
      </c>
      <c r="BI12" s="97">
        <f t="shared" si="1"/>
        <v>687</v>
      </c>
      <c r="BJ12" s="97">
        <f t="shared" si="1"/>
        <v>687.5</v>
      </c>
      <c r="BK12" s="97">
        <f t="shared" si="1"/>
        <v>648.5</v>
      </c>
      <c r="BL12" s="97">
        <f t="shared" si="1"/>
        <v>596</v>
      </c>
      <c r="BM12" s="97">
        <f t="shared" si="1"/>
        <v>577</v>
      </c>
      <c r="BN12" s="97">
        <f t="shared" si="1"/>
        <v>558.5</v>
      </c>
      <c r="BO12" s="97">
        <f t="shared" si="1"/>
        <v>588.5</v>
      </c>
      <c r="BP12" s="97">
        <f t="shared" si="1"/>
        <v>624.5</v>
      </c>
      <c r="BQ12" s="97">
        <f t="shared" si="1"/>
        <v>640.5</v>
      </c>
      <c r="BR12" s="97"/>
      <c r="BS12" s="97"/>
      <c r="BT12" s="97"/>
      <c r="BU12" s="97">
        <f t="shared" ref="BU12:CC12" si="2">AG14</f>
        <v>796</v>
      </c>
      <c r="BV12" s="97">
        <f t="shared" si="2"/>
        <v>808.5</v>
      </c>
      <c r="BW12" s="97">
        <f t="shared" si="2"/>
        <v>796.5</v>
      </c>
      <c r="BX12" s="97">
        <f t="shared" si="2"/>
        <v>773</v>
      </c>
      <c r="BY12" s="97">
        <f t="shared" si="2"/>
        <v>773</v>
      </c>
      <c r="BZ12" s="97">
        <f t="shared" si="2"/>
        <v>760.5</v>
      </c>
      <c r="CA12" s="97">
        <f t="shared" si="2"/>
        <v>741.5</v>
      </c>
      <c r="CB12" s="97">
        <f t="shared" si="2"/>
        <v>748.5</v>
      </c>
      <c r="CC12" s="97">
        <f t="shared" si="2"/>
        <v>771.5</v>
      </c>
    </row>
    <row r="13" spans="1:81" ht="16.5" customHeight="1" x14ac:dyDescent="0.2">
      <c r="A13" s="100" t="s">
        <v>104</v>
      </c>
      <c r="B13" s="149">
        <f>'G-1'!F10</f>
        <v>94</v>
      </c>
      <c r="C13" s="149">
        <f>'G-1'!F11</f>
        <v>110.5</v>
      </c>
      <c r="D13" s="149">
        <f>'G-1'!F12</f>
        <v>137</v>
      </c>
      <c r="E13" s="149">
        <f>'G-1'!F13</f>
        <v>137</v>
      </c>
      <c r="F13" s="149">
        <f>'G-1'!F14</f>
        <v>159</v>
      </c>
      <c r="G13" s="149">
        <f>'G-1'!F15</f>
        <v>167</v>
      </c>
      <c r="H13" s="149">
        <f>'G-1'!F16</f>
        <v>143.5</v>
      </c>
      <c r="I13" s="149">
        <f>'G-1'!F17</f>
        <v>129</v>
      </c>
      <c r="J13" s="149">
        <f>'G-1'!F18</f>
        <v>139.5</v>
      </c>
      <c r="K13" s="149">
        <f>'G-1'!F19</f>
        <v>138.5</v>
      </c>
      <c r="L13" s="150"/>
      <c r="M13" s="149">
        <f>'G-1'!F20</f>
        <v>123.5</v>
      </c>
      <c r="N13" s="149">
        <f>'G-1'!F21</f>
        <v>139.5</v>
      </c>
      <c r="O13" s="149">
        <f>'G-1'!F22</f>
        <v>139</v>
      </c>
      <c r="P13" s="149">
        <f>'G-1'!M10</f>
        <v>157.5</v>
      </c>
      <c r="Q13" s="149">
        <f>'G-1'!M11</f>
        <v>161</v>
      </c>
      <c r="R13" s="149">
        <f>'G-1'!M12</f>
        <v>176</v>
      </c>
      <c r="S13" s="149">
        <f>'G-1'!M13</f>
        <v>177.5</v>
      </c>
      <c r="T13" s="149">
        <f>'G-1'!M14</f>
        <v>172.5</v>
      </c>
      <c r="U13" s="149">
        <f>'G-1'!M15</f>
        <v>161.5</v>
      </c>
      <c r="V13" s="149">
        <f>'G-1'!M16</f>
        <v>137</v>
      </c>
      <c r="W13" s="149">
        <f>'G-1'!M17</f>
        <v>125</v>
      </c>
      <c r="X13" s="149">
        <f>'G-1'!M18</f>
        <v>153.5</v>
      </c>
      <c r="Y13" s="149">
        <f>'G-1'!M19</f>
        <v>143</v>
      </c>
      <c r="Z13" s="149">
        <f>'G-1'!M20</f>
        <v>167</v>
      </c>
      <c r="AA13" s="149">
        <f>'G-1'!M21</f>
        <v>161</v>
      </c>
      <c r="AB13" s="149">
        <f>'G-1'!M22</f>
        <v>169.5</v>
      </c>
      <c r="AC13" s="150"/>
      <c r="AD13" s="149">
        <f>'G-1'!T10</f>
        <v>187</v>
      </c>
      <c r="AE13" s="149">
        <f>'G-1'!T11</f>
        <v>223.5</v>
      </c>
      <c r="AF13" s="149">
        <f>'G-1'!T12</f>
        <v>213</v>
      </c>
      <c r="AG13" s="149">
        <f>'G-1'!T13</f>
        <v>172.5</v>
      </c>
      <c r="AH13" s="149">
        <f>'G-1'!T14</f>
        <v>199.5</v>
      </c>
      <c r="AI13" s="149">
        <f>'G-1'!T15</f>
        <v>211.5</v>
      </c>
      <c r="AJ13" s="149">
        <f>'G-1'!T16</f>
        <v>189.5</v>
      </c>
      <c r="AK13" s="149">
        <f>'G-1'!T17</f>
        <v>172.5</v>
      </c>
      <c r="AL13" s="149">
        <f>'G-1'!T18</f>
        <v>187</v>
      </c>
      <c r="AM13" s="149">
        <f>'G-1'!T19</f>
        <v>192.5</v>
      </c>
      <c r="AN13" s="149">
        <f>'G-1'!T20</f>
        <v>196.5</v>
      </c>
      <c r="AO13" s="149">
        <f>'G-1'!T21</f>
        <v>195.5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478.5</v>
      </c>
      <c r="F14" s="149">
        <f t="shared" ref="F14:K14" si="3">C13+D13+E13+F13</f>
        <v>543.5</v>
      </c>
      <c r="G14" s="149">
        <f t="shared" si="3"/>
        <v>600</v>
      </c>
      <c r="H14" s="149">
        <f t="shared" si="3"/>
        <v>606.5</v>
      </c>
      <c r="I14" s="149">
        <f t="shared" si="3"/>
        <v>598.5</v>
      </c>
      <c r="J14" s="149">
        <f t="shared" si="3"/>
        <v>579</v>
      </c>
      <c r="K14" s="149">
        <f t="shared" si="3"/>
        <v>550.5</v>
      </c>
      <c r="L14" s="150"/>
      <c r="M14" s="149"/>
      <c r="N14" s="149"/>
      <c r="O14" s="149"/>
      <c r="P14" s="149">
        <f>M13+N13+O13+P13</f>
        <v>559.5</v>
      </c>
      <c r="Q14" s="149">
        <f t="shared" ref="Q14:AB14" si="4">N13+O13+P13+Q13</f>
        <v>597</v>
      </c>
      <c r="R14" s="149">
        <f t="shared" si="4"/>
        <v>633.5</v>
      </c>
      <c r="S14" s="149">
        <f t="shared" si="4"/>
        <v>672</v>
      </c>
      <c r="T14" s="149">
        <f t="shared" si="4"/>
        <v>687</v>
      </c>
      <c r="U14" s="149">
        <f t="shared" si="4"/>
        <v>687.5</v>
      </c>
      <c r="V14" s="149">
        <f t="shared" si="4"/>
        <v>648.5</v>
      </c>
      <c r="W14" s="149">
        <f t="shared" si="4"/>
        <v>596</v>
      </c>
      <c r="X14" s="149">
        <f t="shared" si="4"/>
        <v>577</v>
      </c>
      <c r="Y14" s="149">
        <f t="shared" si="4"/>
        <v>558.5</v>
      </c>
      <c r="Z14" s="149">
        <f t="shared" si="4"/>
        <v>588.5</v>
      </c>
      <c r="AA14" s="149">
        <f t="shared" si="4"/>
        <v>624.5</v>
      </c>
      <c r="AB14" s="149">
        <f t="shared" si="4"/>
        <v>640.5</v>
      </c>
      <c r="AC14" s="150"/>
      <c r="AD14" s="149"/>
      <c r="AE14" s="149"/>
      <c r="AF14" s="149"/>
      <c r="AG14" s="149">
        <f>AD13+AE13+AF13+AG13</f>
        <v>796</v>
      </c>
      <c r="AH14" s="149">
        <f t="shared" ref="AH14:AO14" si="5">AE13+AF13+AG13+AH13</f>
        <v>808.5</v>
      </c>
      <c r="AI14" s="149">
        <f t="shared" si="5"/>
        <v>796.5</v>
      </c>
      <c r="AJ14" s="149">
        <f t="shared" si="5"/>
        <v>773</v>
      </c>
      <c r="AK14" s="149">
        <f t="shared" si="5"/>
        <v>773</v>
      </c>
      <c r="AL14" s="149">
        <f t="shared" si="5"/>
        <v>760.5</v>
      </c>
      <c r="AM14" s="149">
        <f t="shared" si="5"/>
        <v>741.5</v>
      </c>
      <c r="AN14" s="149">
        <f t="shared" si="5"/>
        <v>748.5</v>
      </c>
      <c r="AO14" s="149">
        <f t="shared" si="5"/>
        <v>771.5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1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1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151</v>
      </c>
      <c r="B16" s="160">
        <f>MAX(B14:K14)</f>
        <v>606.5</v>
      </c>
      <c r="C16" s="152" t="s">
        <v>107</v>
      </c>
      <c r="D16" s="161">
        <f>+B16*D15</f>
        <v>0</v>
      </c>
      <c r="E16" s="152"/>
      <c r="F16" s="152" t="s">
        <v>108</v>
      </c>
      <c r="G16" s="161">
        <f>+B16*G15</f>
        <v>606.5</v>
      </c>
      <c r="H16" s="152"/>
      <c r="I16" s="152" t="s">
        <v>109</v>
      </c>
      <c r="J16" s="161">
        <f>+B16*J15</f>
        <v>0</v>
      </c>
      <c r="K16" s="154"/>
      <c r="L16" s="148"/>
      <c r="M16" s="160">
        <f>MAX(M14:AB14)</f>
        <v>687.5</v>
      </c>
      <c r="N16" s="152"/>
      <c r="O16" s="152" t="s">
        <v>107</v>
      </c>
      <c r="P16" s="162">
        <f>+M16*P15</f>
        <v>0</v>
      </c>
      <c r="Q16" s="152"/>
      <c r="R16" s="152"/>
      <c r="S16" s="152"/>
      <c r="T16" s="152" t="s">
        <v>108</v>
      </c>
      <c r="U16" s="162">
        <f>+M16*U15</f>
        <v>687.5</v>
      </c>
      <c r="V16" s="152"/>
      <c r="W16" s="152"/>
      <c r="X16" s="152"/>
      <c r="Y16" s="152" t="s">
        <v>109</v>
      </c>
      <c r="Z16" s="162">
        <f>+M16*Z15</f>
        <v>0</v>
      </c>
      <c r="AA16" s="152"/>
      <c r="AB16" s="154"/>
      <c r="AC16" s="148"/>
      <c r="AD16" s="160">
        <f>MAX(AD14:AO14)</f>
        <v>808.5</v>
      </c>
      <c r="AE16" s="152" t="s">
        <v>107</v>
      </c>
      <c r="AF16" s="161">
        <f>+AD16*AF15</f>
        <v>0</v>
      </c>
      <c r="AG16" s="152"/>
      <c r="AH16" s="152"/>
      <c r="AI16" s="152"/>
      <c r="AJ16" s="152" t="s">
        <v>108</v>
      </c>
      <c r="AK16" s="161">
        <f>+AD16*AK15</f>
        <v>808.5</v>
      </c>
      <c r="AL16" s="152"/>
      <c r="AM16" s="152"/>
      <c r="AN16" s="152" t="s">
        <v>109</v>
      </c>
      <c r="AO16" s="163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103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317</v>
      </c>
      <c r="C18" s="149">
        <f>'G-2'!F11</f>
        <v>316.5</v>
      </c>
      <c r="D18" s="149">
        <f>'G-2'!F12</f>
        <v>310.5</v>
      </c>
      <c r="E18" s="149">
        <f>'G-2'!F13</f>
        <v>296</v>
      </c>
      <c r="F18" s="149">
        <f>'G-2'!F14</f>
        <v>307</v>
      </c>
      <c r="G18" s="149">
        <f>'G-2'!F15</f>
        <v>251</v>
      </c>
      <c r="H18" s="149">
        <f>'G-2'!F16</f>
        <v>261</v>
      </c>
      <c r="I18" s="149">
        <f>'G-2'!F17</f>
        <v>226.5</v>
      </c>
      <c r="J18" s="149">
        <f>'G-2'!F18</f>
        <v>234.5</v>
      </c>
      <c r="K18" s="149">
        <f>'G-2'!F19</f>
        <v>236</v>
      </c>
      <c r="L18" s="150"/>
      <c r="M18" s="149">
        <f>'G-2'!F20</f>
        <v>214.5</v>
      </c>
      <c r="N18" s="149">
        <f>'G-2'!F21</f>
        <v>224</v>
      </c>
      <c r="O18" s="149">
        <f>'G-2'!F22</f>
        <v>184.5</v>
      </c>
      <c r="P18" s="149">
        <f>'G-2'!M10</f>
        <v>220</v>
      </c>
      <c r="Q18" s="149">
        <f>'G-2'!M11</f>
        <v>245.5</v>
      </c>
      <c r="R18" s="149">
        <f>'G-2'!M12</f>
        <v>205</v>
      </c>
      <c r="S18" s="149">
        <f>'G-2'!M13</f>
        <v>212</v>
      </c>
      <c r="T18" s="149">
        <f>'G-2'!M14</f>
        <v>210</v>
      </c>
      <c r="U18" s="149">
        <f>'G-2'!M15</f>
        <v>215.5</v>
      </c>
      <c r="V18" s="149">
        <f>'G-2'!M16</f>
        <v>219.5</v>
      </c>
      <c r="W18" s="149">
        <f>'G-2'!M17</f>
        <v>234</v>
      </c>
      <c r="X18" s="149">
        <f>'G-2'!M18</f>
        <v>201</v>
      </c>
      <c r="Y18" s="149">
        <f>'G-2'!M19</f>
        <v>216</v>
      </c>
      <c r="Z18" s="149">
        <f>'G-2'!M20</f>
        <v>225.5</v>
      </c>
      <c r="AA18" s="149">
        <f>'G-2'!M21</f>
        <v>216.5</v>
      </c>
      <c r="AB18" s="149">
        <f>'G-2'!M22</f>
        <v>234.5</v>
      </c>
      <c r="AC18" s="150"/>
      <c r="AD18" s="149">
        <f>'G-2'!T10</f>
        <v>196.5</v>
      </c>
      <c r="AE18" s="149">
        <f>'G-2'!T11</f>
        <v>167</v>
      </c>
      <c r="AF18" s="149">
        <f>'G-2'!T12</f>
        <v>204.5</v>
      </c>
      <c r="AG18" s="149">
        <f>'G-2'!T13</f>
        <v>175.5</v>
      </c>
      <c r="AH18" s="149">
        <f>'G-2'!T14</f>
        <v>173</v>
      </c>
      <c r="AI18" s="149">
        <f>'G-2'!T15</f>
        <v>180</v>
      </c>
      <c r="AJ18" s="149">
        <f>'G-2'!T16</f>
        <v>189</v>
      </c>
      <c r="AK18" s="149">
        <f>'G-2'!T17</f>
        <v>177</v>
      </c>
      <c r="AL18" s="149">
        <f>'G-2'!T18</f>
        <v>177</v>
      </c>
      <c r="AM18" s="149">
        <f>'G-2'!T19</f>
        <v>185</v>
      </c>
      <c r="AN18" s="149">
        <f>'G-2'!T20</f>
        <v>182.5</v>
      </c>
      <c r="AO18" s="149">
        <f>'G-2'!T21</f>
        <v>191.5</v>
      </c>
      <c r="AP18" s="101"/>
      <c r="AQ18" s="101"/>
      <c r="AR18" s="101"/>
      <c r="AS18" s="101"/>
      <c r="AT18" s="101"/>
      <c r="AU18" s="101">
        <f t="shared" ref="AU18:BA18" si="6">E19</f>
        <v>1240</v>
      </c>
      <c r="AV18" s="101">
        <f t="shared" si="6"/>
        <v>1230</v>
      </c>
      <c r="AW18" s="101">
        <f t="shared" si="6"/>
        <v>1164.5</v>
      </c>
      <c r="AX18" s="101">
        <f t="shared" si="6"/>
        <v>1115</v>
      </c>
      <c r="AY18" s="101">
        <f t="shared" si="6"/>
        <v>1045.5</v>
      </c>
      <c r="AZ18" s="101">
        <f t="shared" si="6"/>
        <v>973</v>
      </c>
      <c r="BA18" s="101">
        <f t="shared" si="6"/>
        <v>958</v>
      </c>
      <c r="BB18" s="101"/>
      <c r="BC18" s="101"/>
      <c r="BD18" s="101"/>
      <c r="BE18" s="101">
        <f t="shared" ref="BE18:BQ18" si="7">P19</f>
        <v>843</v>
      </c>
      <c r="BF18" s="101">
        <f t="shared" si="7"/>
        <v>874</v>
      </c>
      <c r="BG18" s="101">
        <f t="shared" si="7"/>
        <v>855</v>
      </c>
      <c r="BH18" s="101">
        <f t="shared" si="7"/>
        <v>882.5</v>
      </c>
      <c r="BI18" s="101">
        <f t="shared" si="7"/>
        <v>872.5</v>
      </c>
      <c r="BJ18" s="101">
        <f t="shared" si="7"/>
        <v>842.5</v>
      </c>
      <c r="BK18" s="101">
        <f t="shared" si="7"/>
        <v>857</v>
      </c>
      <c r="BL18" s="101">
        <f t="shared" si="7"/>
        <v>879</v>
      </c>
      <c r="BM18" s="101">
        <f t="shared" si="7"/>
        <v>870</v>
      </c>
      <c r="BN18" s="101">
        <f t="shared" si="7"/>
        <v>870.5</v>
      </c>
      <c r="BO18" s="101">
        <f t="shared" si="7"/>
        <v>876.5</v>
      </c>
      <c r="BP18" s="101">
        <f t="shared" si="7"/>
        <v>859</v>
      </c>
      <c r="BQ18" s="101">
        <f t="shared" si="7"/>
        <v>892.5</v>
      </c>
      <c r="BR18" s="101"/>
      <c r="BS18" s="101"/>
      <c r="BT18" s="101"/>
      <c r="BU18" s="101">
        <f t="shared" ref="BU18:CC18" si="8">AG19</f>
        <v>743.5</v>
      </c>
      <c r="BV18" s="101">
        <f t="shared" si="8"/>
        <v>720</v>
      </c>
      <c r="BW18" s="101">
        <f t="shared" si="8"/>
        <v>733</v>
      </c>
      <c r="BX18" s="101">
        <f t="shared" si="8"/>
        <v>717.5</v>
      </c>
      <c r="BY18" s="101">
        <f t="shared" si="8"/>
        <v>719</v>
      </c>
      <c r="BZ18" s="101">
        <f t="shared" si="8"/>
        <v>723</v>
      </c>
      <c r="CA18" s="101">
        <f t="shared" si="8"/>
        <v>728</v>
      </c>
      <c r="CB18" s="101">
        <f t="shared" si="8"/>
        <v>721.5</v>
      </c>
      <c r="CC18" s="101">
        <f t="shared" si="8"/>
        <v>736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1240</v>
      </c>
      <c r="F19" s="149">
        <f t="shared" ref="F19:K19" si="9">C18+D18+E18+F18</f>
        <v>1230</v>
      </c>
      <c r="G19" s="149">
        <f t="shared" si="9"/>
        <v>1164.5</v>
      </c>
      <c r="H19" s="149">
        <f t="shared" si="9"/>
        <v>1115</v>
      </c>
      <c r="I19" s="149">
        <f t="shared" si="9"/>
        <v>1045.5</v>
      </c>
      <c r="J19" s="149">
        <f t="shared" si="9"/>
        <v>973</v>
      </c>
      <c r="K19" s="149">
        <f t="shared" si="9"/>
        <v>958</v>
      </c>
      <c r="L19" s="150"/>
      <c r="M19" s="149"/>
      <c r="N19" s="149"/>
      <c r="O19" s="149"/>
      <c r="P19" s="149">
        <f>M18+N18+O18+P18</f>
        <v>843</v>
      </c>
      <c r="Q19" s="149">
        <f t="shared" ref="Q19:AB19" si="10">N18+O18+P18+Q18</f>
        <v>874</v>
      </c>
      <c r="R19" s="149">
        <f t="shared" si="10"/>
        <v>855</v>
      </c>
      <c r="S19" s="149">
        <f t="shared" si="10"/>
        <v>882.5</v>
      </c>
      <c r="T19" s="149">
        <f t="shared" si="10"/>
        <v>872.5</v>
      </c>
      <c r="U19" s="149">
        <f t="shared" si="10"/>
        <v>842.5</v>
      </c>
      <c r="V19" s="149">
        <f t="shared" si="10"/>
        <v>857</v>
      </c>
      <c r="W19" s="149">
        <f t="shared" si="10"/>
        <v>879</v>
      </c>
      <c r="X19" s="149">
        <f t="shared" si="10"/>
        <v>870</v>
      </c>
      <c r="Y19" s="149">
        <f t="shared" si="10"/>
        <v>870.5</v>
      </c>
      <c r="Z19" s="149">
        <f t="shared" si="10"/>
        <v>876.5</v>
      </c>
      <c r="AA19" s="149">
        <f t="shared" si="10"/>
        <v>859</v>
      </c>
      <c r="AB19" s="149">
        <f t="shared" si="10"/>
        <v>892.5</v>
      </c>
      <c r="AC19" s="150"/>
      <c r="AD19" s="149"/>
      <c r="AE19" s="149"/>
      <c r="AF19" s="149"/>
      <c r="AG19" s="149">
        <f>AD18+AE18+AF18+AG18</f>
        <v>743.5</v>
      </c>
      <c r="AH19" s="149">
        <f t="shared" ref="AH19:AO19" si="11">AE18+AF18+AG18+AH18</f>
        <v>720</v>
      </c>
      <c r="AI19" s="149">
        <f t="shared" si="11"/>
        <v>733</v>
      </c>
      <c r="AJ19" s="149">
        <f t="shared" si="11"/>
        <v>717.5</v>
      </c>
      <c r="AK19" s="149">
        <f t="shared" si="11"/>
        <v>719</v>
      </c>
      <c r="AL19" s="149">
        <f t="shared" si="11"/>
        <v>723</v>
      </c>
      <c r="AM19" s="149">
        <f t="shared" si="11"/>
        <v>728</v>
      </c>
      <c r="AN19" s="149">
        <f t="shared" si="11"/>
        <v>721.5</v>
      </c>
      <c r="AO19" s="149">
        <f t="shared" si="11"/>
        <v>736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0.83022774327122151</v>
      </c>
      <c r="H20" s="152"/>
      <c r="I20" s="152" t="s">
        <v>109</v>
      </c>
      <c r="J20" s="153">
        <f>DIRECCIONALIDAD!J21/100</f>
        <v>0.16977225672877846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0.84589800443458985</v>
      </c>
      <c r="V20" s="152"/>
      <c r="W20" s="152"/>
      <c r="X20" s="152"/>
      <c r="Y20" s="152" t="s">
        <v>109</v>
      </c>
      <c r="Z20" s="153">
        <f>DIRECCIONALIDAD!J24/100</f>
        <v>0.15410199556541021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0.82513661202185806</v>
      </c>
      <c r="AL20" s="152"/>
      <c r="AM20" s="152"/>
      <c r="AN20" s="152" t="s">
        <v>109</v>
      </c>
      <c r="AO20" s="155">
        <f>DIRECCIONALIDAD!J27/100</f>
        <v>0.1748633879781421</v>
      </c>
      <c r="AP20" s="92"/>
      <c r="AQ20" s="92"/>
      <c r="AR20" s="92"/>
      <c r="AS20" s="92"/>
      <c r="AT20" s="92"/>
      <c r="AU20" s="92">
        <f t="shared" ref="AU20:BA20" si="15">E24</f>
        <v>552.5</v>
      </c>
      <c r="AV20" s="92">
        <f t="shared" si="15"/>
        <v>535.5</v>
      </c>
      <c r="AW20" s="92">
        <f t="shared" si="15"/>
        <v>606.5</v>
      </c>
      <c r="AX20" s="92">
        <f t="shared" si="15"/>
        <v>700</v>
      </c>
      <c r="AY20" s="92">
        <f t="shared" si="15"/>
        <v>774</v>
      </c>
      <c r="AZ20" s="92">
        <f t="shared" si="15"/>
        <v>810</v>
      </c>
      <c r="BA20" s="92">
        <f t="shared" si="15"/>
        <v>796.5</v>
      </c>
      <c r="BB20" s="92"/>
      <c r="BC20" s="92"/>
      <c r="BD20" s="92"/>
      <c r="BE20" s="92">
        <f t="shared" ref="BE20:BQ20" si="16">P24</f>
        <v>756.5</v>
      </c>
      <c r="BF20" s="92">
        <f t="shared" si="16"/>
        <v>849</v>
      </c>
      <c r="BG20" s="92">
        <f t="shared" si="16"/>
        <v>859.5</v>
      </c>
      <c r="BH20" s="92">
        <f t="shared" si="16"/>
        <v>907.5</v>
      </c>
      <c r="BI20" s="92">
        <f t="shared" si="16"/>
        <v>872.5</v>
      </c>
      <c r="BJ20" s="92">
        <f t="shared" si="16"/>
        <v>780</v>
      </c>
      <c r="BK20" s="92">
        <f t="shared" si="16"/>
        <v>741.5</v>
      </c>
      <c r="BL20" s="92">
        <f t="shared" si="16"/>
        <v>681</v>
      </c>
      <c r="BM20" s="92">
        <f t="shared" si="16"/>
        <v>677.5</v>
      </c>
      <c r="BN20" s="92">
        <f t="shared" si="16"/>
        <v>704</v>
      </c>
      <c r="BO20" s="92">
        <f t="shared" si="16"/>
        <v>742.5</v>
      </c>
      <c r="BP20" s="92">
        <f t="shared" si="16"/>
        <v>789.5</v>
      </c>
      <c r="BQ20" s="92">
        <f t="shared" si="16"/>
        <v>841</v>
      </c>
      <c r="BR20" s="92"/>
      <c r="BS20" s="92"/>
      <c r="BT20" s="92"/>
      <c r="BU20" s="92">
        <f t="shared" ref="BU20:CC20" si="17">AG24</f>
        <v>791.5</v>
      </c>
      <c r="BV20" s="92">
        <f t="shared" si="17"/>
        <v>815</v>
      </c>
      <c r="BW20" s="92">
        <f t="shared" si="17"/>
        <v>895.5</v>
      </c>
      <c r="BX20" s="92">
        <f t="shared" si="17"/>
        <v>901.5</v>
      </c>
      <c r="BY20" s="92">
        <f t="shared" si="17"/>
        <v>902.5</v>
      </c>
      <c r="BZ20" s="92">
        <f t="shared" si="17"/>
        <v>939</v>
      </c>
      <c r="CA20" s="92">
        <f t="shared" si="17"/>
        <v>928.5</v>
      </c>
      <c r="CB20" s="92">
        <f t="shared" si="17"/>
        <v>906.5</v>
      </c>
      <c r="CC20" s="92">
        <f t="shared" si="17"/>
        <v>858.5</v>
      </c>
    </row>
    <row r="21" spans="1:81" ht="16.5" customHeight="1" x14ac:dyDescent="0.2">
      <c r="A21" s="159" t="s">
        <v>151</v>
      </c>
      <c r="B21" s="160">
        <f>MAX(B19:K19)</f>
        <v>1240</v>
      </c>
      <c r="C21" s="152" t="s">
        <v>107</v>
      </c>
      <c r="D21" s="161">
        <f>+B21*D20</f>
        <v>0</v>
      </c>
      <c r="E21" s="152"/>
      <c r="F21" s="152" t="s">
        <v>108</v>
      </c>
      <c r="G21" s="161">
        <f>+B21*G20</f>
        <v>1029.4824016563148</v>
      </c>
      <c r="H21" s="152"/>
      <c r="I21" s="152" t="s">
        <v>109</v>
      </c>
      <c r="J21" s="161">
        <f>+B21*J20</f>
        <v>210.51759834368531</v>
      </c>
      <c r="K21" s="154"/>
      <c r="L21" s="148"/>
      <c r="M21" s="160">
        <f>MAX(M19:AB19)</f>
        <v>892.5</v>
      </c>
      <c r="N21" s="152"/>
      <c r="O21" s="152" t="s">
        <v>107</v>
      </c>
      <c r="P21" s="162">
        <f>+M21*P20</f>
        <v>0</v>
      </c>
      <c r="Q21" s="152"/>
      <c r="R21" s="152"/>
      <c r="S21" s="152"/>
      <c r="T21" s="152" t="s">
        <v>108</v>
      </c>
      <c r="U21" s="162">
        <f>+M21*U20</f>
        <v>754.96396895787143</v>
      </c>
      <c r="V21" s="152"/>
      <c r="W21" s="152"/>
      <c r="X21" s="152"/>
      <c r="Y21" s="152" t="s">
        <v>109</v>
      </c>
      <c r="Z21" s="162">
        <f>+M21*Z20</f>
        <v>137.5360310421286</v>
      </c>
      <c r="AA21" s="152"/>
      <c r="AB21" s="154"/>
      <c r="AC21" s="148"/>
      <c r="AD21" s="160">
        <f>MAX(AD19:AO19)</f>
        <v>743.5</v>
      </c>
      <c r="AE21" s="152" t="s">
        <v>107</v>
      </c>
      <c r="AF21" s="161">
        <f>+AD21*AF20</f>
        <v>0</v>
      </c>
      <c r="AG21" s="152"/>
      <c r="AH21" s="152"/>
      <c r="AI21" s="152"/>
      <c r="AJ21" s="152" t="s">
        <v>108</v>
      </c>
      <c r="AK21" s="161">
        <f>+AD21*AK20</f>
        <v>613.4890710382515</v>
      </c>
      <c r="AL21" s="152"/>
      <c r="AM21" s="152"/>
      <c r="AN21" s="152" t="s">
        <v>109</v>
      </c>
      <c r="AO21" s="163">
        <f>+AD21*AO20</f>
        <v>130.01092896174865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103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2271</v>
      </c>
      <c r="AV22" s="92">
        <f t="shared" si="18"/>
        <v>2309</v>
      </c>
      <c r="AW22" s="92">
        <f t="shared" si="18"/>
        <v>2371</v>
      </c>
      <c r="AX22" s="92">
        <f t="shared" si="18"/>
        <v>2421.5</v>
      </c>
      <c r="AY22" s="92">
        <f t="shared" si="18"/>
        <v>2418</v>
      </c>
      <c r="AZ22" s="92">
        <f t="shared" si="18"/>
        <v>2362</v>
      </c>
      <c r="BA22" s="92">
        <f t="shared" si="18"/>
        <v>2305</v>
      </c>
      <c r="BB22" s="92"/>
      <c r="BC22" s="92"/>
      <c r="BD22" s="92"/>
      <c r="BE22" s="92">
        <f t="shared" ref="BE22:BQ22" si="19">P33</f>
        <v>2159</v>
      </c>
      <c r="BF22" s="92">
        <f t="shared" si="19"/>
        <v>2320</v>
      </c>
      <c r="BG22" s="92">
        <f t="shared" si="19"/>
        <v>2348</v>
      </c>
      <c r="BH22" s="92">
        <f t="shared" si="19"/>
        <v>2462</v>
      </c>
      <c r="BI22" s="92">
        <f t="shared" si="19"/>
        <v>2432</v>
      </c>
      <c r="BJ22" s="92">
        <f t="shared" si="19"/>
        <v>2310</v>
      </c>
      <c r="BK22" s="92">
        <f t="shared" si="19"/>
        <v>2247</v>
      </c>
      <c r="BL22" s="92">
        <f t="shared" si="19"/>
        <v>2156</v>
      </c>
      <c r="BM22" s="92">
        <f t="shared" si="19"/>
        <v>2124.5</v>
      </c>
      <c r="BN22" s="92">
        <f t="shared" si="19"/>
        <v>2133</v>
      </c>
      <c r="BO22" s="92">
        <f t="shared" si="19"/>
        <v>2207.5</v>
      </c>
      <c r="BP22" s="92">
        <f t="shared" si="19"/>
        <v>2273</v>
      </c>
      <c r="BQ22" s="92">
        <f t="shared" si="19"/>
        <v>2374</v>
      </c>
      <c r="BR22" s="92"/>
      <c r="BS22" s="92"/>
      <c r="BT22" s="92"/>
      <c r="BU22" s="92">
        <f t="shared" ref="BU22:CC22" si="20">AG33</f>
        <v>2331</v>
      </c>
      <c r="BV22" s="92">
        <f t="shared" si="20"/>
        <v>2343.5</v>
      </c>
      <c r="BW22" s="92">
        <f t="shared" si="20"/>
        <v>2425</v>
      </c>
      <c r="BX22" s="92">
        <f t="shared" si="20"/>
        <v>2392</v>
      </c>
      <c r="BY22" s="92">
        <f t="shared" si="20"/>
        <v>2394.5</v>
      </c>
      <c r="BZ22" s="92">
        <f t="shared" si="20"/>
        <v>2422.5</v>
      </c>
      <c r="CA22" s="92">
        <f t="shared" si="20"/>
        <v>2398</v>
      </c>
      <c r="CB22" s="92">
        <f t="shared" si="20"/>
        <v>2376.5</v>
      </c>
      <c r="CC22" s="92">
        <f t="shared" si="20"/>
        <v>2366</v>
      </c>
    </row>
    <row r="23" spans="1:81" ht="16.5" customHeight="1" x14ac:dyDescent="0.2">
      <c r="A23" s="100" t="s">
        <v>104</v>
      </c>
      <c r="B23" s="149">
        <f>'G-3'!F10</f>
        <v>160</v>
      </c>
      <c r="C23" s="149">
        <f>'G-3'!F11</f>
        <v>149</v>
      </c>
      <c r="D23" s="149">
        <f>'G-3'!F12</f>
        <v>113.5</v>
      </c>
      <c r="E23" s="149">
        <f>'G-3'!F13</f>
        <v>130</v>
      </c>
      <c r="F23" s="149">
        <f>'G-3'!F14</f>
        <v>143</v>
      </c>
      <c r="G23" s="149">
        <f>'G-3'!F15</f>
        <v>220</v>
      </c>
      <c r="H23" s="149">
        <f>'G-3'!F16</f>
        <v>207</v>
      </c>
      <c r="I23" s="149">
        <f>'G-3'!F17</f>
        <v>204</v>
      </c>
      <c r="J23" s="149">
        <f>'G-3'!F18</f>
        <v>179</v>
      </c>
      <c r="K23" s="149">
        <f>'G-3'!F19</f>
        <v>206.5</v>
      </c>
      <c r="L23" s="150"/>
      <c r="M23" s="149">
        <f>'G-3'!F20</f>
        <v>163</v>
      </c>
      <c r="N23" s="149">
        <f>'G-3'!F21</f>
        <v>194</v>
      </c>
      <c r="O23" s="149">
        <f>'G-3'!F22</f>
        <v>176.5</v>
      </c>
      <c r="P23" s="149">
        <f>'G-3'!M10</f>
        <v>223</v>
      </c>
      <c r="Q23" s="149">
        <f>'G-3'!M11</f>
        <v>255.5</v>
      </c>
      <c r="R23" s="149">
        <f>'G-3'!M12</f>
        <v>204.5</v>
      </c>
      <c r="S23" s="149">
        <f>'G-3'!M13</f>
        <v>224.5</v>
      </c>
      <c r="T23" s="149">
        <f>'G-3'!M14</f>
        <v>188</v>
      </c>
      <c r="U23" s="149">
        <f>'G-3'!M15</f>
        <v>163</v>
      </c>
      <c r="V23" s="149">
        <f>'G-3'!M16</f>
        <v>166</v>
      </c>
      <c r="W23" s="149">
        <f>'G-3'!M17</f>
        <v>164</v>
      </c>
      <c r="X23" s="149">
        <f>'G-3'!M18</f>
        <v>184.5</v>
      </c>
      <c r="Y23" s="149">
        <f>'G-3'!M19</f>
        <v>189.5</v>
      </c>
      <c r="Z23" s="149">
        <f>'G-3'!M20</f>
        <v>204.5</v>
      </c>
      <c r="AA23" s="149">
        <f>'G-3'!M21</f>
        <v>211</v>
      </c>
      <c r="AB23" s="149">
        <f>'G-3'!M22</f>
        <v>236</v>
      </c>
      <c r="AC23" s="150"/>
      <c r="AD23" s="149">
        <f>'G-3'!T10</f>
        <v>156.5</v>
      </c>
      <c r="AE23" s="149">
        <f>'G-3'!T11</f>
        <v>162.5</v>
      </c>
      <c r="AF23" s="149">
        <f>'G-3'!T12</f>
        <v>227.5</v>
      </c>
      <c r="AG23" s="149">
        <f>'G-3'!T13</f>
        <v>245</v>
      </c>
      <c r="AH23" s="149">
        <f>'G-3'!T14</f>
        <v>180</v>
      </c>
      <c r="AI23" s="149">
        <f>'G-3'!T15</f>
        <v>243</v>
      </c>
      <c r="AJ23" s="149">
        <f>'G-3'!T16</f>
        <v>233.5</v>
      </c>
      <c r="AK23" s="149">
        <f>'G-3'!T17</f>
        <v>246</v>
      </c>
      <c r="AL23" s="149">
        <f>'G-3'!T18</f>
        <v>216.5</v>
      </c>
      <c r="AM23" s="149">
        <f>'G-3'!T19</f>
        <v>232.5</v>
      </c>
      <c r="AN23" s="149">
        <f>'G-3'!T20</f>
        <v>211.5</v>
      </c>
      <c r="AO23" s="149">
        <f>'G-3'!T21</f>
        <v>198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552.5</v>
      </c>
      <c r="F24" s="149">
        <f t="shared" ref="F24:K24" si="21">C23+D23+E23+F23</f>
        <v>535.5</v>
      </c>
      <c r="G24" s="149">
        <f t="shared" si="21"/>
        <v>606.5</v>
      </c>
      <c r="H24" s="149">
        <f t="shared" si="21"/>
        <v>700</v>
      </c>
      <c r="I24" s="149">
        <f t="shared" si="21"/>
        <v>774</v>
      </c>
      <c r="J24" s="149">
        <f t="shared" si="21"/>
        <v>810</v>
      </c>
      <c r="K24" s="149">
        <f t="shared" si="21"/>
        <v>796.5</v>
      </c>
      <c r="L24" s="150"/>
      <c r="M24" s="149"/>
      <c r="N24" s="149"/>
      <c r="O24" s="149"/>
      <c r="P24" s="149">
        <f>M23+N23+O23+P23</f>
        <v>756.5</v>
      </c>
      <c r="Q24" s="149">
        <f t="shared" ref="Q24:AB24" si="22">N23+O23+P23+Q23</f>
        <v>849</v>
      </c>
      <c r="R24" s="149">
        <f t="shared" si="22"/>
        <v>859.5</v>
      </c>
      <c r="S24" s="149">
        <f t="shared" si="22"/>
        <v>907.5</v>
      </c>
      <c r="T24" s="149">
        <f t="shared" si="22"/>
        <v>872.5</v>
      </c>
      <c r="U24" s="149">
        <f t="shared" si="22"/>
        <v>780</v>
      </c>
      <c r="V24" s="149">
        <f t="shared" si="22"/>
        <v>741.5</v>
      </c>
      <c r="W24" s="149">
        <f t="shared" si="22"/>
        <v>681</v>
      </c>
      <c r="X24" s="149">
        <f t="shared" si="22"/>
        <v>677.5</v>
      </c>
      <c r="Y24" s="149">
        <f t="shared" si="22"/>
        <v>704</v>
      </c>
      <c r="Z24" s="149">
        <f t="shared" si="22"/>
        <v>742.5</v>
      </c>
      <c r="AA24" s="149">
        <f t="shared" si="22"/>
        <v>789.5</v>
      </c>
      <c r="AB24" s="149">
        <f t="shared" si="22"/>
        <v>841</v>
      </c>
      <c r="AC24" s="150"/>
      <c r="AD24" s="149"/>
      <c r="AE24" s="149"/>
      <c r="AF24" s="149"/>
      <c r="AG24" s="149">
        <f>AD23+AE23+AF23+AG23</f>
        <v>791.5</v>
      </c>
      <c r="AH24" s="149">
        <f t="shared" ref="AH24:AO24" si="23">AE23+AF23+AG23+AH23</f>
        <v>815</v>
      </c>
      <c r="AI24" s="149">
        <f t="shared" si="23"/>
        <v>895.5</v>
      </c>
      <c r="AJ24" s="149">
        <f t="shared" si="23"/>
        <v>901.5</v>
      </c>
      <c r="AK24" s="149">
        <f t="shared" si="23"/>
        <v>902.5</v>
      </c>
      <c r="AL24" s="149">
        <f t="shared" si="23"/>
        <v>939</v>
      </c>
      <c r="AM24" s="149">
        <f t="shared" si="23"/>
        <v>928.5</v>
      </c>
      <c r="AN24" s="149">
        <f t="shared" si="23"/>
        <v>906.5</v>
      </c>
      <c r="AO24" s="149">
        <f t="shared" si="23"/>
        <v>858.5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8.8819226750261229E-2</v>
      </c>
      <c r="E25" s="152"/>
      <c r="F25" s="152" t="s">
        <v>108</v>
      </c>
      <c r="G25" s="153">
        <f>DIRECCIONALIDAD!J29/100</f>
        <v>0.72413793103448265</v>
      </c>
      <c r="H25" s="152"/>
      <c r="I25" s="152" t="s">
        <v>109</v>
      </c>
      <c r="J25" s="153">
        <f>DIRECCIONALIDAD!J30/100</f>
        <v>0.18704284221525602</v>
      </c>
      <c r="K25" s="154"/>
      <c r="L25" s="148"/>
      <c r="M25" s="151"/>
      <c r="N25" s="152"/>
      <c r="O25" s="152" t="s">
        <v>107</v>
      </c>
      <c r="P25" s="153">
        <f>DIRECCIONALIDAD!J31/100</f>
        <v>6.1521252796420581E-2</v>
      </c>
      <c r="Q25" s="152"/>
      <c r="R25" s="152"/>
      <c r="S25" s="152"/>
      <c r="T25" s="152" t="s">
        <v>108</v>
      </c>
      <c r="U25" s="153">
        <f>DIRECCIONALIDAD!J32/100</f>
        <v>0.71700223713646527</v>
      </c>
      <c r="V25" s="152"/>
      <c r="W25" s="152"/>
      <c r="X25" s="152"/>
      <c r="Y25" s="152" t="s">
        <v>109</v>
      </c>
      <c r="Z25" s="153">
        <f>DIRECCIONALIDAD!J33/100</f>
        <v>0.22147651006711411</v>
      </c>
      <c r="AA25" s="152"/>
      <c r="AB25" s="152"/>
      <c r="AC25" s="148"/>
      <c r="AD25" s="151"/>
      <c r="AE25" s="152" t="s">
        <v>107</v>
      </c>
      <c r="AF25" s="153">
        <f>DIRECCIONALIDAD!J34/100</f>
        <v>7.0048309178743967E-2</v>
      </c>
      <c r="AG25" s="152"/>
      <c r="AH25" s="152"/>
      <c r="AI25" s="152"/>
      <c r="AJ25" s="152" t="s">
        <v>108</v>
      </c>
      <c r="AK25" s="153">
        <f>DIRECCIONALIDAD!J35/100</f>
        <v>0.68357487922705318</v>
      </c>
      <c r="AL25" s="152"/>
      <c r="AM25" s="152"/>
      <c r="AN25" s="152" t="s">
        <v>109</v>
      </c>
      <c r="AO25" s="153">
        <f>DIRECCIONALIDAD!J36/100</f>
        <v>0.24637681159420294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151</v>
      </c>
      <c r="B26" s="160">
        <f>MAX(B24:K24)</f>
        <v>810</v>
      </c>
      <c r="C26" s="152" t="s">
        <v>107</v>
      </c>
      <c r="D26" s="161">
        <f>+B26*D25</f>
        <v>71.94357366771159</v>
      </c>
      <c r="E26" s="152"/>
      <c r="F26" s="152" t="s">
        <v>108</v>
      </c>
      <c r="G26" s="161">
        <f>+B26*G25</f>
        <v>586.55172413793093</v>
      </c>
      <c r="H26" s="152"/>
      <c r="I26" s="152" t="s">
        <v>109</v>
      </c>
      <c r="J26" s="161">
        <f>+B26*J25</f>
        <v>151.50470219435738</v>
      </c>
      <c r="K26" s="154"/>
      <c r="L26" s="148"/>
      <c r="M26" s="160">
        <f>MAX(M24:AB24)</f>
        <v>907.5</v>
      </c>
      <c r="N26" s="152"/>
      <c r="O26" s="152" t="s">
        <v>107</v>
      </c>
      <c r="P26" s="162">
        <f>+M26*P25</f>
        <v>55.830536912751676</v>
      </c>
      <c r="Q26" s="152"/>
      <c r="R26" s="152"/>
      <c r="S26" s="152"/>
      <c r="T26" s="152" t="s">
        <v>108</v>
      </c>
      <c r="U26" s="162">
        <f>+M26*U25</f>
        <v>650.67953020134223</v>
      </c>
      <c r="V26" s="152"/>
      <c r="W26" s="152"/>
      <c r="X26" s="152"/>
      <c r="Y26" s="152" t="s">
        <v>109</v>
      </c>
      <c r="Z26" s="162">
        <f>+M26*Z25</f>
        <v>200.98993288590606</v>
      </c>
      <c r="AA26" s="152"/>
      <c r="AB26" s="154"/>
      <c r="AC26" s="148"/>
      <c r="AD26" s="160">
        <f>MAX(AD24:AO24)</f>
        <v>939</v>
      </c>
      <c r="AE26" s="152" t="s">
        <v>107</v>
      </c>
      <c r="AF26" s="161">
        <f>+AD26*AF25</f>
        <v>65.775362318840578</v>
      </c>
      <c r="AG26" s="152"/>
      <c r="AH26" s="152"/>
      <c r="AI26" s="152"/>
      <c r="AJ26" s="152" t="s">
        <v>108</v>
      </c>
      <c r="AK26" s="161">
        <f>+AD26*AK25</f>
        <v>641.87681159420299</v>
      </c>
      <c r="AL26" s="152"/>
      <c r="AM26" s="152"/>
      <c r="AN26" s="152" t="s">
        <v>109</v>
      </c>
      <c r="AO26" s="163">
        <f>+AD26*AO25</f>
        <v>231.34782608695656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103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4" t="s">
        <v>103</v>
      </c>
      <c r="U31" s="244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571</v>
      </c>
      <c r="C32" s="149">
        <f t="shared" ref="C32:K32" si="24">C13+C18+C23+C28</f>
        <v>576</v>
      </c>
      <c r="D32" s="149">
        <f t="shared" si="24"/>
        <v>561</v>
      </c>
      <c r="E32" s="149">
        <f t="shared" si="24"/>
        <v>563</v>
      </c>
      <c r="F32" s="149">
        <f t="shared" si="24"/>
        <v>609</v>
      </c>
      <c r="G32" s="149">
        <f t="shared" si="24"/>
        <v>638</v>
      </c>
      <c r="H32" s="149">
        <f t="shared" si="24"/>
        <v>611.5</v>
      </c>
      <c r="I32" s="149">
        <f t="shared" si="24"/>
        <v>559.5</v>
      </c>
      <c r="J32" s="149">
        <f t="shared" si="24"/>
        <v>553</v>
      </c>
      <c r="K32" s="149">
        <f t="shared" si="24"/>
        <v>581</v>
      </c>
      <c r="L32" s="150"/>
      <c r="M32" s="149">
        <f>M13+M18+M23+M28</f>
        <v>501</v>
      </c>
      <c r="N32" s="149">
        <f t="shared" ref="N32:AB32" si="25">N13+N18+N23+N28</f>
        <v>557.5</v>
      </c>
      <c r="O32" s="149">
        <f t="shared" si="25"/>
        <v>500</v>
      </c>
      <c r="P32" s="149">
        <f t="shared" si="25"/>
        <v>600.5</v>
      </c>
      <c r="Q32" s="149">
        <f t="shared" si="25"/>
        <v>662</v>
      </c>
      <c r="R32" s="149">
        <f t="shared" si="25"/>
        <v>585.5</v>
      </c>
      <c r="S32" s="149">
        <f t="shared" si="25"/>
        <v>614</v>
      </c>
      <c r="T32" s="149">
        <f t="shared" si="25"/>
        <v>570.5</v>
      </c>
      <c r="U32" s="149">
        <f t="shared" si="25"/>
        <v>540</v>
      </c>
      <c r="V32" s="149">
        <f t="shared" si="25"/>
        <v>522.5</v>
      </c>
      <c r="W32" s="149">
        <f t="shared" si="25"/>
        <v>523</v>
      </c>
      <c r="X32" s="149">
        <f t="shared" si="25"/>
        <v>539</v>
      </c>
      <c r="Y32" s="149">
        <f t="shared" si="25"/>
        <v>548.5</v>
      </c>
      <c r="Z32" s="149">
        <f t="shared" si="25"/>
        <v>597</v>
      </c>
      <c r="AA32" s="149">
        <f t="shared" si="25"/>
        <v>588.5</v>
      </c>
      <c r="AB32" s="149">
        <f t="shared" si="25"/>
        <v>640</v>
      </c>
      <c r="AC32" s="150"/>
      <c r="AD32" s="149">
        <f>AD13+AD18+AD23+AD28</f>
        <v>540</v>
      </c>
      <c r="AE32" s="149">
        <f t="shared" ref="AE32:AO32" si="26">AE13+AE18+AE23+AE28</f>
        <v>553</v>
      </c>
      <c r="AF32" s="149">
        <f t="shared" si="26"/>
        <v>645</v>
      </c>
      <c r="AG32" s="149">
        <f t="shared" si="26"/>
        <v>593</v>
      </c>
      <c r="AH32" s="149">
        <f t="shared" si="26"/>
        <v>552.5</v>
      </c>
      <c r="AI32" s="149">
        <f t="shared" si="26"/>
        <v>634.5</v>
      </c>
      <c r="AJ32" s="149">
        <f t="shared" si="26"/>
        <v>612</v>
      </c>
      <c r="AK32" s="149">
        <f t="shared" si="26"/>
        <v>595.5</v>
      </c>
      <c r="AL32" s="149">
        <f t="shared" si="26"/>
        <v>580.5</v>
      </c>
      <c r="AM32" s="149">
        <f t="shared" si="26"/>
        <v>610</v>
      </c>
      <c r="AN32" s="149">
        <f t="shared" si="26"/>
        <v>590.5</v>
      </c>
      <c r="AO32" s="149">
        <f t="shared" si="26"/>
        <v>585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2271</v>
      </c>
      <c r="F33" s="149">
        <f t="shared" ref="F33:K33" si="27">C32+D32+E32+F32</f>
        <v>2309</v>
      </c>
      <c r="G33" s="149">
        <f t="shared" si="27"/>
        <v>2371</v>
      </c>
      <c r="H33" s="149">
        <f t="shared" si="27"/>
        <v>2421.5</v>
      </c>
      <c r="I33" s="149">
        <f t="shared" si="27"/>
        <v>2418</v>
      </c>
      <c r="J33" s="149">
        <f t="shared" si="27"/>
        <v>2362</v>
      </c>
      <c r="K33" s="149">
        <f t="shared" si="27"/>
        <v>2305</v>
      </c>
      <c r="L33" s="150"/>
      <c r="M33" s="149"/>
      <c r="N33" s="149"/>
      <c r="O33" s="149"/>
      <c r="P33" s="149">
        <f>M32+N32+O32+P32</f>
        <v>2159</v>
      </c>
      <c r="Q33" s="149">
        <f t="shared" ref="Q33:AB33" si="28">N32+O32+P32+Q32</f>
        <v>2320</v>
      </c>
      <c r="R33" s="149">
        <f t="shared" si="28"/>
        <v>2348</v>
      </c>
      <c r="S33" s="149">
        <f t="shared" si="28"/>
        <v>2462</v>
      </c>
      <c r="T33" s="149">
        <f t="shared" si="28"/>
        <v>2432</v>
      </c>
      <c r="U33" s="149">
        <f t="shared" si="28"/>
        <v>2310</v>
      </c>
      <c r="V33" s="149">
        <f t="shared" si="28"/>
        <v>2247</v>
      </c>
      <c r="W33" s="149">
        <f t="shared" si="28"/>
        <v>2156</v>
      </c>
      <c r="X33" s="149">
        <f t="shared" si="28"/>
        <v>2124.5</v>
      </c>
      <c r="Y33" s="149">
        <f t="shared" si="28"/>
        <v>2133</v>
      </c>
      <c r="Z33" s="149">
        <f t="shared" si="28"/>
        <v>2207.5</v>
      </c>
      <c r="AA33" s="149">
        <f t="shared" si="28"/>
        <v>2273</v>
      </c>
      <c r="AB33" s="149">
        <f t="shared" si="28"/>
        <v>2374</v>
      </c>
      <c r="AC33" s="150"/>
      <c r="AD33" s="149"/>
      <c r="AE33" s="149"/>
      <c r="AF33" s="149"/>
      <c r="AG33" s="149">
        <f>AD32+AE32+AF32+AG32</f>
        <v>2331</v>
      </c>
      <c r="AH33" s="149">
        <f t="shared" ref="AH33:AO33" si="29">AE32+AF32+AG32+AH32</f>
        <v>2343.5</v>
      </c>
      <c r="AI33" s="149">
        <f t="shared" si="29"/>
        <v>2425</v>
      </c>
      <c r="AJ33" s="149">
        <f t="shared" si="29"/>
        <v>2392</v>
      </c>
      <c r="AK33" s="149">
        <f t="shared" si="29"/>
        <v>2394.5</v>
      </c>
      <c r="AL33" s="149">
        <f t="shared" si="29"/>
        <v>2422.5</v>
      </c>
      <c r="AM33" s="149">
        <f t="shared" si="29"/>
        <v>2398</v>
      </c>
      <c r="AN33" s="149">
        <f t="shared" si="29"/>
        <v>2376.5</v>
      </c>
      <c r="AO33" s="149">
        <f t="shared" si="29"/>
        <v>2366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5"/>
      <c r="R35" s="245"/>
      <c r="S35" s="245"/>
      <c r="T35" s="245"/>
      <c r="U35" s="245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2016-08-04T20:18:00Z</cp:lastPrinted>
  <dcterms:created xsi:type="dcterms:W3CDTF">1998-04-02T13:38:56Z</dcterms:created>
  <dcterms:modified xsi:type="dcterms:W3CDTF">2017-06-02T21:31:09Z</dcterms:modified>
</cp:coreProperties>
</file>